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5" yWindow="30" windowWidth="20460" windowHeight="10875"/>
  </bookViews>
  <sheets>
    <sheet name="Приложение 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Titles" localSheetId="0">'Приложение 1'!$6:$8</definedName>
    <definedName name="_xlnm.Print_Area" localSheetId="0">'Приложение 1'!$B$1:$O$170</definedName>
  </definedNames>
  <calcPr calcId="152511"/>
</workbook>
</file>

<file path=xl/calcChain.xml><?xml version="1.0" encoding="utf-8"?>
<calcChain xmlns="http://schemas.openxmlformats.org/spreadsheetml/2006/main">
  <c r="C149" i="2" l="1"/>
  <c r="D149" i="2"/>
  <c r="E149" i="2"/>
  <c r="F149" i="2"/>
  <c r="G149" i="2"/>
  <c r="I149" i="2"/>
  <c r="J149" i="2"/>
  <c r="K149" i="2"/>
  <c r="M149" i="2"/>
  <c r="O149" i="2"/>
  <c r="O148" i="2"/>
  <c r="M148" i="2"/>
  <c r="K148" i="2"/>
  <c r="J148" i="2"/>
  <c r="I148" i="2"/>
  <c r="G148" i="2"/>
  <c r="F148" i="2"/>
  <c r="E148" i="2"/>
  <c r="D148" i="2"/>
  <c r="C148" i="2"/>
  <c r="M147" i="2"/>
  <c r="K147" i="2"/>
  <c r="J147" i="2"/>
  <c r="I147" i="2"/>
  <c r="G147" i="2"/>
  <c r="F147" i="2"/>
  <c r="E147" i="2"/>
  <c r="D147" i="2"/>
  <c r="C147" i="2"/>
  <c r="K146" i="2"/>
  <c r="M146" i="2"/>
  <c r="J145" i="2"/>
  <c r="I145" i="2"/>
  <c r="K145" i="2"/>
  <c r="J146" i="2"/>
  <c r="I146" i="2"/>
  <c r="G146" i="2"/>
  <c r="F146" i="2"/>
  <c r="E146" i="2"/>
  <c r="D146" i="2"/>
  <c r="C146" i="2"/>
  <c r="D145" i="2"/>
  <c r="C145" i="2"/>
  <c r="M145" i="2"/>
  <c r="O145" i="2"/>
  <c r="O144" i="2"/>
  <c r="M144" i="2"/>
  <c r="K144" i="2"/>
  <c r="J144" i="2"/>
  <c r="I144" i="2"/>
  <c r="G144" i="2"/>
  <c r="F144" i="2"/>
  <c r="E144" i="2"/>
  <c r="G145" i="2"/>
  <c r="F145" i="2"/>
  <c r="E145" i="2"/>
  <c r="D144" i="2"/>
  <c r="C144" i="2"/>
  <c r="O143" i="2"/>
  <c r="M143" i="2"/>
  <c r="K143" i="2"/>
  <c r="J143" i="2"/>
  <c r="I143" i="2"/>
  <c r="G143" i="2"/>
  <c r="F143" i="2"/>
  <c r="E143" i="2"/>
  <c r="D143" i="2"/>
  <c r="C143" i="2"/>
  <c r="K142" i="2"/>
  <c r="J142" i="2"/>
  <c r="I142" i="2"/>
  <c r="G142" i="2"/>
  <c r="F142" i="2"/>
  <c r="E142" i="2"/>
  <c r="D142" i="2"/>
  <c r="C142" i="2"/>
  <c r="M141" i="2"/>
  <c r="K141" i="2"/>
  <c r="J141" i="2"/>
  <c r="I141" i="2"/>
  <c r="G141" i="2"/>
  <c r="F141" i="2"/>
  <c r="E141" i="2"/>
  <c r="D141" i="2"/>
  <c r="C141" i="2"/>
  <c r="M142" i="2"/>
  <c r="O141" i="2"/>
  <c r="O140" i="2"/>
  <c r="M140" i="2"/>
  <c r="K140" i="2"/>
  <c r="J140" i="2"/>
  <c r="I140" i="2"/>
  <c r="G140" i="2"/>
  <c r="F140" i="2"/>
  <c r="E140" i="2"/>
  <c r="D140" i="2"/>
  <c r="C140" i="2"/>
  <c r="C139" i="2"/>
  <c r="D139" i="2"/>
  <c r="E139" i="2"/>
  <c r="F139" i="2"/>
  <c r="G139" i="2"/>
  <c r="I139" i="2"/>
  <c r="J139" i="2"/>
  <c r="K139" i="2"/>
  <c r="M139" i="2"/>
  <c r="O139" i="2"/>
  <c r="O138" i="2"/>
  <c r="M138" i="2"/>
  <c r="K138" i="2"/>
  <c r="J138" i="2"/>
  <c r="I138" i="2"/>
  <c r="G138" i="2"/>
  <c r="F138" i="2"/>
  <c r="E138" i="2"/>
  <c r="D138" i="2"/>
  <c r="C138" i="2"/>
  <c r="D137" i="2"/>
  <c r="C137" i="2"/>
  <c r="M137" i="2"/>
  <c r="O137" i="2"/>
  <c r="M136" i="2"/>
  <c r="K136" i="2"/>
  <c r="I136" i="2"/>
  <c r="G136" i="2"/>
  <c r="F136" i="2"/>
  <c r="D136" i="2"/>
  <c r="C136" i="2"/>
  <c r="M135" i="2"/>
  <c r="K135" i="2"/>
  <c r="I135" i="2"/>
  <c r="G135" i="2"/>
  <c r="F135" i="2"/>
  <c r="D135" i="2"/>
  <c r="C135" i="2"/>
  <c r="K134" i="2"/>
  <c r="I134" i="2"/>
  <c r="G134" i="2"/>
  <c r="F134" i="2"/>
  <c r="D134" i="2"/>
  <c r="M134" i="2"/>
  <c r="M133" i="2"/>
  <c r="K133" i="2"/>
  <c r="I133" i="2"/>
  <c r="G133" i="2"/>
  <c r="F133" i="2"/>
  <c r="D133" i="2"/>
  <c r="C134" i="2"/>
  <c r="C133" i="2"/>
  <c r="M132" i="2"/>
  <c r="K132" i="2"/>
  <c r="J132" i="2"/>
  <c r="I132" i="2"/>
  <c r="F132" i="2"/>
  <c r="D132" i="2"/>
  <c r="C132" i="2"/>
  <c r="M131" i="2"/>
  <c r="K131" i="2"/>
  <c r="J131" i="2"/>
  <c r="I131" i="2"/>
  <c r="G131" i="2"/>
  <c r="F131" i="2"/>
  <c r="D131" i="2"/>
  <c r="C131" i="2"/>
  <c r="I130" i="2"/>
  <c r="J130" i="2"/>
  <c r="K130" i="2"/>
  <c r="M130" i="2"/>
  <c r="M129" i="2"/>
  <c r="K129" i="2"/>
  <c r="J129" i="2"/>
  <c r="I129" i="2"/>
  <c r="G129" i="2"/>
  <c r="F129" i="2"/>
  <c r="D129" i="2"/>
  <c r="G130" i="2"/>
  <c r="F130" i="2"/>
  <c r="D130" i="2"/>
  <c r="C130" i="2"/>
  <c r="C129" i="2"/>
  <c r="C128" i="2"/>
  <c r="D128" i="2"/>
  <c r="F128" i="2"/>
  <c r="G128" i="2"/>
  <c r="I128" i="2"/>
  <c r="J128" i="2"/>
  <c r="K128" i="2"/>
  <c r="M128" i="2"/>
  <c r="M127" i="2"/>
  <c r="K127" i="2"/>
  <c r="J127" i="2"/>
  <c r="I127" i="2"/>
  <c r="G127" i="2"/>
  <c r="F127" i="2"/>
  <c r="D127" i="2"/>
  <c r="C127" i="2"/>
  <c r="C126" i="2"/>
  <c r="D126" i="2"/>
  <c r="F126" i="2"/>
  <c r="G126" i="2"/>
  <c r="I126" i="2"/>
  <c r="J126" i="2"/>
  <c r="K126" i="2"/>
  <c r="M126" i="2"/>
  <c r="M125" i="2"/>
  <c r="K125" i="2"/>
  <c r="J125" i="2"/>
  <c r="I125" i="2"/>
  <c r="G125" i="2"/>
  <c r="F125" i="2"/>
  <c r="D125" i="2"/>
  <c r="C125" i="2"/>
  <c r="D124" i="2"/>
  <c r="F124" i="2"/>
  <c r="G124" i="2"/>
  <c r="I124" i="2"/>
  <c r="J124" i="2"/>
  <c r="K124" i="2"/>
  <c r="M124" i="2"/>
  <c r="M123" i="2"/>
  <c r="C124" i="2"/>
  <c r="C123" i="2"/>
  <c r="F123" i="2"/>
  <c r="G123" i="2"/>
  <c r="I123" i="2"/>
  <c r="K123" i="2"/>
  <c r="M122" i="2"/>
  <c r="K122" i="2"/>
  <c r="I122" i="2"/>
  <c r="G122" i="2"/>
  <c r="F122" i="2"/>
  <c r="C122" i="2"/>
  <c r="C121" i="2"/>
  <c r="F121" i="2"/>
  <c r="G121" i="2"/>
  <c r="I121" i="2"/>
  <c r="K121" i="2"/>
  <c r="M121" i="2"/>
  <c r="M120" i="2"/>
  <c r="K120" i="2"/>
  <c r="I120" i="2"/>
  <c r="G120" i="2"/>
  <c r="F120" i="2"/>
  <c r="C120" i="2"/>
  <c r="C119" i="2"/>
  <c r="F119" i="2"/>
  <c r="G119" i="2"/>
  <c r="I119" i="2"/>
  <c r="K119" i="2"/>
  <c r="M119" i="2"/>
  <c r="M118" i="2"/>
  <c r="K118" i="2"/>
  <c r="I118" i="2"/>
  <c r="G118" i="2"/>
  <c r="F118" i="2"/>
  <c r="C118" i="2"/>
  <c r="C117" i="2"/>
  <c r="F117" i="2"/>
  <c r="G117" i="2"/>
  <c r="I117" i="2"/>
  <c r="K117" i="2"/>
  <c r="M117" i="2"/>
  <c r="M116" i="2"/>
  <c r="K116" i="2"/>
  <c r="I116" i="2"/>
  <c r="G116" i="2"/>
  <c r="F116" i="2"/>
  <c r="C116" i="2"/>
  <c r="C115" i="2"/>
  <c r="F115" i="2"/>
  <c r="G115" i="2"/>
  <c r="I115" i="2"/>
  <c r="K115" i="2"/>
  <c r="M115" i="2"/>
  <c r="M114" i="2"/>
  <c r="K114" i="2"/>
  <c r="I114" i="2"/>
  <c r="G114" i="2"/>
  <c r="F114" i="2"/>
  <c r="C114" i="2"/>
  <c r="M113" i="2"/>
  <c r="K113" i="2"/>
  <c r="I113" i="2"/>
  <c r="G113" i="2"/>
  <c r="F113" i="2"/>
  <c r="C113" i="2"/>
  <c r="C112" i="2"/>
  <c r="F112" i="2"/>
  <c r="G112" i="2"/>
  <c r="I112" i="2"/>
  <c r="K112" i="2"/>
  <c r="M112" i="2"/>
  <c r="M111" i="2"/>
  <c r="K111" i="2"/>
  <c r="I111" i="2"/>
  <c r="G111" i="2"/>
  <c r="F111" i="2"/>
  <c r="C111" i="2"/>
  <c r="M110" i="2"/>
  <c r="K110" i="2"/>
  <c r="I110" i="2"/>
  <c r="G110" i="2"/>
  <c r="F110" i="2"/>
  <c r="C110" i="2"/>
  <c r="M108" i="2"/>
  <c r="K108" i="2"/>
  <c r="I108" i="2"/>
  <c r="G108" i="2"/>
  <c r="F108" i="2"/>
  <c r="C108" i="2"/>
  <c r="O109" i="2" l="1"/>
  <c r="O111" i="2"/>
  <c r="M107" i="2"/>
  <c r="K107" i="2"/>
  <c r="I107" i="2"/>
  <c r="G107" i="2"/>
  <c r="F107" i="2"/>
  <c r="C107" i="2"/>
  <c r="C100" i="2"/>
  <c r="D100" i="2"/>
  <c r="E100" i="2"/>
  <c r="F100" i="2"/>
  <c r="G100" i="2"/>
  <c r="I100" i="2"/>
  <c r="J100" i="2"/>
  <c r="K100" i="2"/>
  <c r="M100" i="2"/>
  <c r="O100" i="2"/>
  <c r="O99" i="2"/>
  <c r="M99" i="2"/>
  <c r="K99" i="2"/>
  <c r="J99" i="2"/>
  <c r="I99" i="2"/>
  <c r="G99" i="2"/>
  <c r="F99" i="2"/>
  <c r="E99" i="2"/>
  <c r="D99" i="2"/>
  <c r="C99" i="2"/>
  <c r="C98" i="2"/>
  <c r="D98" i="2"/>
  <c r="E98" i="2"/>
  <c r="F98" i="2"/>
  <c r="G98" i="2"/>
  <c r="I98" i="2"/>
  <c r="J98" i="2"/>
  <c r="K98" i="2"/>
  <c r="M98" i="2"/>
  <c r="O98" i="2"/>
  <c r="M97" i="2"/>
  <c r="K97" i="2"/>
  <c r="J97" i="2"/>
  <c r="I97" i="2"/>
  <c r="G97" i="2"/>
  <c r="F97" i="2"/>
  <c r="E97" i="2"/>
  <c r="D97" i="2"/>
  <c r="C97" i="2"/>
  <c r="G96" i="2"/>
  <c r="F96" i="2"/>
  <c r="E96" i="2"/>
  <c r="D96" i="2"/>
  <c r="C96" i="2"/>
  <c r="I96" i="2"/>
  <c r="J96" i="2"/>
  <c r="K96" i="2"/>
  <c r="M96" i="2"/>
  <c r="O96" i="2"/>
  <c r="O95" i="2"/>
  <c r="M95" i="2"/>
  <c r="K95" i="2"/>
  <c r="J95" i="2"/>
  <c r="I95" i="2"/>
  <c r="G95" i="2"/>
  <c r="F95" i="2"/>
  <c r="E95" i="2"/>
  <c r="D95" i="2"/>
  <c r="C95" i="2"/>
  <c r="M94" i="2"/>
  <c r="K94" i="2"/>
  <c r="J94" i="2"/>
  <c r="I94" i="2"/>
  <c r="G94" i="2"/>
  <c r="F94" i="2"/>
  <c r="E94" i="2"/>
  <c r="D94" i="2"/>
  <c r="C94" i="2"/>
  <c r="J93" i="2"/>
  <c r="I93" i="2"/>
  <c r="G93" i="2"/>
  <c r="F93" i="2"/>
  <c r="E93" i="2"/>
  <c r="D93" i="2"/>
  <c r="C93" i="2"/>
  <c r="K93" i="2"/>
  <c r="M93" i="2"/>
  <c r="O92" i="2"/>
  <c r="M92" i="2"/>
  <c r="K92" i="2"/>
  <c r="J92" i="2"/>
  <c r="I92" i="2"/>
  <c r="G92" i="2"/>
  <c r="F92" i="2"/>
  <c r="E92" i="2"/>
  <c r="D92" i="2"/>
  <c r="C92" i="2"/>
  <c r="C91" i="2"/>
  <c r="D91" i="2"/>
  <c r="E91" i="2"/>
  <c r="F91" i="2"/>
  <c r="G91" i="2"/>
  <c r="I91" i="2"/>
  <c r="J91" i="2"/>
  <c r="K91" i="2"/>
  <c r="M91" i="2"/>
  <c r="O91" i="2"/>
  <c r="O90" i="2"/>
  <c r="M90" i="2"/>
  <c r="K90" i="2"/>
  <c r="J90" i="2"/>
  <c r="I90" i="2"/>
  <c r="G90" i="2"/>
  <c r="F90" i="2"/>
  <c r="E90" i="2"/>
  <c r="K89" i="2"/>
  <c r="J89" i="2"/>
  <c r="I89" i="2"/>
  <c r="G89" i="2"/>
  <c r="F89" i="2"/>
  <c r="E89" i="2"/>
  <c r="M89" i="2"/>
  <c r="O89" i="2"/>
  <c r="D88" i="2"/>
  <c r="M88" i="2"/>
  <c r="D89" i="2"/>
  <c r="D90" i="2"/>
  <c r="C90" i="2"/>
  <c r="C89" i="2"/>
  <c r="C88" i="2"/>
  <c r="C87" i="2"/>
  <c r="D87" i="2"/>
  <c r="F87" i="2"/>
  <c r="G87" i="2"/>
  <c r="I87" i="2"/>
  <c r="K87" i="2"/>
  <c r="M87" i="2"/>
  <c r="M86" i="2"/>
  <c r="K86" i="2"/>
  <c r="I86" i="2"/>
  <c r="G86" i="2"/>
  <c r="F86" i="2"/>
  <c r="D86" i="2"/>
  <c r="C86" i="2"/>
  <c r="C85" i="2"/>
  <c r="D85" i="2"/>
  <c r="F85" i="2"/>
  <c r="G85" i="2"/>
  <c r="I85" i="2"/>
  <c r="K85" i="2"/>
  <c r="M85" i="2"/>
  <c r="M84" i="2"/>
  <c r="K84" i="2"/>
  <c r="I84" i="2"/>
  <c r="G84" i="2"/>
  <c r="F84" i="2"/>
  <c r="D84" i="2"/>
  <c r="C84" i="2"/>
  <c r="C83" i="2"/>
  <c r="D83" i="2"/>
  <c r="F83" i="2"/>
  <c r="G83" i="2"/>
  <c r="I83" i="2"/>
  <c r="J83" i="2"/>
  <c r="K83" i="2"/>
  <c r="M83" i="2"/>
  <c r="M82" i="2"/>
  <c r="K82" i="2"/>
  <c r="J82" i="2"/>
  <c r="I82" i="2"/>
  <c r="G82" i="2"/>
  <c r="F82" i="2"/>
  <c r="D82" i="2"/>
  <c r="C82" i="2"/>
  <c r="C81" i="2"/>
  <c r="D81" i="2"/>
  <c r="F81" i="2"/>
  <c r="G81" i="2"/>
  <c r="I81" i="2"/>
  <c r="J81" i="2"/>
  <c r="O88" i="2" l="1"/>
  <c r="K81" i="2"/>
  <c r="M80" i="2"/>
  <c r="K80" i="2"/>
  <c r="J80" i="2"/>
  <c r="I80" i="2"/>
  <c r="G80" i="2"/>
  <c r="F80" i="2"/>
  <c r="D80" i="2"/>
  <c r="C80" i="2"/>
  <c r="C79" i="2"/>
  <c r="D79" i="2"/>
  <c r="F79" i="2"/>
  <c r="G79" i="2"/>
  <c r="I79" i="2"/>
  <c r="J79" i="2"/>
  <c r="K79" i="2"/>
  <c r="M79" i="2"/>
  <c r="K78" i="2"/>
  <c r="J78" i="2"/>
  <c r="I78" i="2"/>
  <c r="G78" i="2"/>
  <c r="F78" i="2"/>
  <c r="D78" i="2"/>
  <c r="C78" i="2"/>
  <c r="M78" i="2" l="1"/>
  <c r="M77" i="2"/>
  <c r="C76" i="2"/>
  <c r="C75" i="2"/>
  <c r="K77" i="2"/>
  <c r="J77" i="2"/>
  <c r="I77" i="2"/>
  <c r="G77" i="2"/>
  <c r="F77" i="2"/>
  <c r="D77" i="2"/>
  <c r="C77" i="2"/>
  <c r="D76" i="2"/>
  <c r="F76" i="2"/>
  <c r="G76" i="2"/>
  <c r="I76" i="2"/>
  <c r="J76" i="2"/>
  <c r="K76" i="2"/>
  <c r="M76" i="2"/>
  <c r="M75" i="2"/>
  <c r="K75" i="2"/>
  <c r="J75" i="2"/>
  <c r="I75" i="2"/>
  <c r="G75" i="2"/>
  <c r="F75" i="2"/>
  <c r="D75" i="2"/>
  <c r="C74" i="2"/>
  <c r="F74" i="2"/>
  <c r="G74" i="2"/>
  <c r="I74" i="2"/>
  <c r="K74" i="2"/>
  <c r="M74" i="2"/>
  <c r="M73" i="2"/>
  <c r="K73" i="2"/>
  <c r="I73" i="2"/>
  <c r="G73" i="2"/>
  <c r="F73" i="2"/>
  <c r="C73" i="2"/>
  <c r="M72" i="2"/>
  <c r="K72" i="2"/>
  <c r="I72" i="2"/>
  <c r="G72" i="2"/>
  <c r="F72" i="2"/>
  <c r="C72" i="2"/>
  <c r="C71" i="2"/>
  <c r="I71" i="2"/>
  <c r="K71" i="2"/>
  <c r="M71" i="2"/>
  <c r="K70" i="2"/>
  <c r="I70" i="2"/>
  <c r="G71" i="2"/>
  <c r="F71" i="2"/>
  <c r="C70" i="2"/>
  <c r="M69" i="2"/>
  <c r="K69" i="2"/>
  <c r="C69" i="2"/>
  <c r="F68" i="2"/>
  <c r="G68" i="2"/>
  <c r="K68" i="2"/>
  <c r="M68" i="2"/>
  <c r="I68" i="2"/>
  <c r="I69" i="2"/>
  <c r="G69" i="2"/>
  <c r="F69" i="2"/>
  <c r="C68" i="2"/>
  <c r="C67" i="2"/>
  <c r="F67" i="2"/>
  <c r="G67" i="2"/>
  <c r="I67" i="2"/>
  <c r="K67" i="2"/>
  <c r="M67" i="2"/>
  <c r="M65" i="2"/>
  <c r="M66" i="2"/>
  <c r="K66" i="2"/>
  <c r="I66" i="2"/>
  <c r="G66" i="2"/>
  <c r="F66" i="2"/>
  <c r="C66" i="2"/>
  <c r="G65" i="2"/>
  <c r="F65" i="2"/>
  <c r="C65" i="2"/>
  <c r="C64" i="2"/>
  <c r="F64" i="2"/>
  <c r="M64" i="2"/>
  <c r="K64" i="2"/>
  <c r="I64" i="2"/>
  <c r="G64" i="2"/>
  <c r="I65" i="2"/>
  <c r="K65" i="2"/>
  <c r="M63" i="2"/>
  <c r="K63" i="2"/>
  <c r="I63" i="2"/>
  <c r="G63" i="2"/>
  <c r="F63" i="2"/>
  <c r="C63" i="2"/>
  <c r="C62" i="2"/>
  <c r="F62" i="2"/>
  <c r="G62" i="2"/>
  <c r="I62" i="2"/>
  <c r="K62" i="2"/>
  <c r="M62" i="2"/>
  <c r="M61" i="2"/>
  <c r="K61" i="2"/>
  <c r="I61" i="2"/>
  <c r="G61" i="2"/>
  <c r="F61" i="2"/>
  <c r="C61" i="2"/>
  <c r="C60" i="2"/>
  <c r="F60" i="2"/>
  <c r="G60" i="2"/>
  <c r="I60" i="2"/>
  <c r="K60" i="2"/>
  <c r="M60" i="2"/>
  <c r="M59" i="2"/>
  <c r="K59" i="2"/>
  <c r="I59" i="2"/>
  <c r="G59" i="2"/>
  <c r="F59" i="2"/>
  <c r="C59" i="2"/>
  <c r="O50" i="2"/>
  <c r="O49" i="2"/>
  <c r="O47" i="2"/>
  <c r="O46" i="2"/>
  <c r="O45" i="2"/>
  <c r="O43" i="2"/>
  <c r="O42" i="2"/>
  <c r="O41" i="2"/>
  <c r="O40" i="2"/>
  <c r="S39" i="2"/>
  <c r="M39" i="2"/>
  <c r="C29" i="2"/>
  <c r="C26" i="2"/>
  <c r="O51" i="2"/>
  <c r="M58" i="2"/>
  <c r="K58" i="2"/>
  <c r="I58" i="2"/>
  <c r="G58" i="2"/>
  <c r="F58" i="2"/>
  <c r="C58" i="2"/>
  <c r="M51" i="2"/>
  <c r="K51" i="2"/>
  <c r="J51" i="2"/>
  <c r="I51" i="2"/>
  <c r="G51" i="2"/>
  <c r="F51" i="2"/>
  <c r="E51" i="2"/>
  <c r="D51" i="2"/>
  <c r="C51" i="2"/>
  <c r="C50" i="2"/>
  <c r="D50" i="2"/>
  <c r="E50" i="2"/>
  <c r="F50" i="2"/>
  <c r="G50" i="2"/>
  <c r="I50" i="2"/>
  <c r="J50" i="2"/>
  <c r="K50" i="2"/>
  <c r="M50" i="2"/>
  <c r="M49" i="2"/>
  <c r="K49" i="2"/>
  <c r="J49" i="2"/>
  <c r="I49" i="2"/>
  <c r="G49" i="2"/>
  <c r="F49" i="2"/>
  <c r="E49" i="2"/>
  <c r="D49" i="2"/>
  <c r="C49" i="2"/>
  <c r="M48" i="2"/>
  <c r="K48" i="2"/>
  <c r="J48" i="2"/>
  <c r="I48" i="2"/>
  <c r="G48" i="2"/>
  <c r="F48" i="2"/>
  <c r="E48" i="2"/>
  <c r="D48" i="2"/>
  <c r="C48" i="2"/>
  <c r="C47" i="2"/>
  <c r="D47" i="2"/>
  <c r="E47" i="2"/>
  <c r="F47" i="2"/>
  <c r="G47" i="2"/>
  <c r="I47" i="2"/>
  <c r="J47" i="2"/>
  <c r="K47" i="2"/>
  <c r="M47" i="2"/>
  <c r="M46" i="2"/>
  <c r="K46" i="2"/>
  <c r="J46" i="2"/>
  <c r="I46" i="2"/>
  <c r="G46" i="2"/>
  <c r="F46" i="2"/>
  <c r="E46" i="2"/>
  <c r="D46" i="2"/>
  <c r="C46" i="2"/>
  <c r="M45" i="2"/>
  <c r="K45" i="2"/>
  <c r="J45" i="2"/>
  <c r="I45" i="2"/>
  <c r="G45" i="2"/>
  <c r="F45" i="2"/>
  <c r="E45" i="2"/>
  <c r="D45" i="2"/>
  <c r="C45" i="2"/>
  <c r="M44" i="2"/>
  <c r="K44" i="2"/>
  <c r="J44" i="2"/>
  <c r="I44" i="2"/>
  <c r="M43" i="2"/>
  <c r="G44" i="2"/>
  <c r="F44" i="2"/>
  <c r="E44" i="2"/>
  <c r="D44" i="2"/>
  <c r="C44" i="2"/>
  <c r="D43" i="2"/>
  <c r="C43" i="2"/>
  <c r="D42" i="2"/>
  <c r="C42" i="2"/>
  <c r="G43" i="2"/>
  <c r="F43" i="2"/>
  <c r="E43" i="2"/>
  <c r="E42" i="2"/>
  <c r="F42" i="2"/>
  <c r="G42" i="2"/>
  <c r="I42" i="2"/>
  <c r="J42" i="2"/>
  <c r="K42" i="2"/>
  <c r="M42" i="2"/>
  <c r="M41" i="2"/>
  <c r="K41" i="2"/>
  <c r="J41" i="2"/>
  <c r="I41" i="2"/>
  <c r="G41" i="2"/>
  <c r="F41" i="2"/>
  <c r="E41" i="2"/>
  <c r="D41" i="2"/>
  <c r="C41" i="2"/>
  <c r="M40" i="2"/>
  <c r="K40" i="2"/>
  <c r="J40" i="2"/>
  <c r="I40" i="2"/>
  <c r="G40" i="2"/>
  <c r="F40" i="2"/>
  <c r="E40" i="2"/>
  <c r="D40" i="2"/>
  <c r="C40" i="2"/>
  <c r="O134" i="2" l="1"/>
  <c r="O133" i="2"/>
  <c r="O135" i="2"/>
  <c r="O112" i="2"/>
  <c r="D39" i="2"/>
  <c r="C39" i="2"/>
  <c r="C38" i="2"/>
  <c r="D38" i="2"/>
  <c r="F38" i="2"/>
  <c r="G38" i="2"/>
  <c r="I38" i="2"/>
  <c r="K38" i="2"/>
  <c r="M38" i="2"/>
  <c r="M37" i="2"/>
  <c r="K37" i="2"/>
  <c r="I37" i="2"/>
  <c r="G37" i="2"/>
  <c r="F37" i="2"/>
  <c r="D37" i="2"/>
  <c r="C37" i="2"/>
  <c r="G36" i="2"/>
  <c r="F36" i="2"/>
  <c r="I36" i="2"/>
  <c r="K36" i="2"/>
  <c r="M36" i="2"/>
  <c r="D36" i="2"/>
  <c r="C36" i="2"/>
  <c r="M35" i="2"/>
  <c r="K35" i="2"/>
  <c r="I35" i="2"/>
  <c r="G35" i="2"/>
  <c r="F35" i="2"/>
  <c r="D35" i="2"/>
  <c r="C35" i="2"/>
  <c r="C34" i="2"/>
  <c r="D34" i="2"/>
  <c r="F34" i="2"/>
  <c r="G34" i="2"/>
  <c r="I34" i="2"/>
  <c r="J34" i="2"/>
  <c r="K34" i="2"/>
  <c r="M34" i="2"/>
  <c r="M33" i="2"/>
  <c r="K33" i="2"/>
  <c r="J33" i="2"/>
  <c r="I33" i="2"/>
  <c r="G33" i="2"/>
  <c r="F33" i="2"/>
  <c r="D33" i="2"/>
  <c r="C33" i="2"/>
  <c r="K32" i="2"/>
  <c r="J32" i="2"/>
  <c r="I32" i="2"/>
  <c r="G32" i="2"/>
  <c r="F32" i="2"/>
  <c r="D32" i="2"/>
  <c r="C32" i="2"/>
  <c r="M70" i="2" l="1"/>
  <c r="M81" i="2"/>
  <c r="O84" i="2"/>
  <c r="O73" i="2"/>
  <c r="M31" i="2"/>
  <c r="K31" i="2"/>
  <c r="J31" i="2"/>
  <c r="I31" i="2"/>
  <c r="G31" i="2"/>
  <c r="F31" i="2"/>
  <c r="D31" i="2"/>
  <c r="C31" i="2"/>
  <c r="M30" i="2"/>
  <c r="K30" i="2"/>
  <c r="J30" i="2"/>
  <c r="I30" i="2"/>
  <c r="G30" i="2"/>
  <c r="F30" i="2"/>
  <c r="D30" i="2"/>
  <c r="O136" i="2" l="1"/>
  <c r="M32" i="2"/>
  <c r="O70" i="2" l="1"/>
  <c r="O85" i="2"/>
  <c r="O86" i="2"/>
  <c r="C30" i="2"/>
  <c r="O128" i="2" l="1"/>
  <c r="O87" i="2"/>
  <c r="D29" i="2"/>
  <c r="F29" i="2"/>
  <c r="G29" i="2"/>
  <c r="I29" i="2"/>
  <c r="J29" i="2"/>
  <c r="K29" i="2"/>
  <c r="M29" i="2"/>
  <c r="D28" i="2"/>
  <c r="O115" i="2" l="1"/>
  <c r="O114" i="2"/>
  <c r="O118" i="2"/>
  <c r="F28" i="2"/>
  <c r="G28" i="2"/>
  <c r="I28" i="2"/>
  <c r="J28" i="2"/>
  <c r="K28" i="2"/>
  <c r="M28" i="2"/>
  <c r="K27" i="2"/>
  <c r="J27" i="2"/>
  <c r="I27" i="2"/>
  <c r="G27" i="2"/>
  <c r="F27" i="2"/>
  <c r="D27" i="2"/>
  <c r="C27" i="2"/>
  <c r="D26" i="2"/>
  <c r="F26" i="2"/>
  <c r="G26" i="2"/>
  <c r="I26" i="2"/>
  <c r="J26" i="2"/>
  <c r="K26" i="2"/>
  <c r="C25" i="2"/>
  <c r="F25" i="2"/>
  <c r="G25" i="2"/>
  <c r="I25" i="2"/>
  <c r="K25" i="2"/>
  <c r="M25" i="2"/>
  <c r="M24" i="2"/>
  <c r="K24" i="2"/>
  <c r="I24" i="2"/>
  <c r="G24" i="2"/>
  <c r="F24" i="2"/>
  <c r="C24" i="2"/>
  <c r="C23" i="2"/>
  <c r="F23" i="2"/>
  <c r="G23" i="2"/>
  <c r="I23" i="2"/>
  <c r="K23" i="2"/>
  <c r="M23" i="2"/>
  <c r="M22" i="2"/>
  <c r="K22" i="2"/>
  <c r="I22" i="2"/>
  <c r="G22" i="2"/>
  <c r="F22" i="2"/>
  <c r="C22" i="2"/>
  <c r="C21" i="2"/>
  <c r="F21" i="2"/>
  <c r="G21" i="2"/>
  <c r="I21" i="2"/>
  <c r="K21" i="2"/>
  <c r="M21" i="2"/>
  <c r="M20" i="2"/>
  <c r="K20" i="2"/>
  <c r="I20" i="2"/>
  <c r="G20" i="2"/>
  <c r="F20" i="2"/>
  <c r="C20" i="2"/>
  <c r="M19" i="2"/>
  <c r="K19" i="2"/>
  <c r="I19" i="2"/>
  <c r="G19" i="2"/>
  <c r="C19" i="2"/>
  <c r="F18" i="2"/>
  <c r="G18" i="2"/>
  <c r="I18" i="2"/>
  <c r="K18" i="2"/>
  <c r="M18" i="2"/>
  <c r="F19" i="2"/>
  <c r="C18" i="2"/>
  <c r="C17" i="2"/>
  <c r="F17" i="2"/>
  <c r="G17" i="2"/>
  <c r="I17" i="2"/>
  <c r="K17" i="2"/>
  <c r="M17" i="2"/>
  <c r="M16" i="2"/>
  <c r="K16" i="2"/>
  <c r="I16" i="2"/>
  <c r="G16" i="2"/>
  <c r="F16" i="2"/>
  <c r="C16" i="2"/>
  <c r="C15" i="2"/>
  <c r="F15" i="2"/>
  <c r="G15" i="2"/>
  <c r="I15" i="2"/>
  <c r="K15" i="2"/>
  <c r="C14" i="2"/>
  <c r="F14" i="2"/>
  <c r="G14" i="2"/>
  <c r="I14" i="2"/>
  <c r="K14" i="2"/>
  <c r="M14" i="2"/>
  <c r="M13" i="2"/>
  <c r="K13" i="2"/>
  <c r="I13" i="2"/>
  <c r="G13" i="2"/>
  <c r="F13" i="2"/>
  <c r="C13" i="2"/>
  <c r="C12" i="2"/>
  <c r="F12" i="2"/>
  <c r="G12" i="2"/>
  <c r="I12" i="2"/>
  <c r="K12" i="2"/>
  <c r="M12" i="2"/>
  <c r="M11" i="2"/>
  <c r="K11" i="2"/>
  <c r="I11" i="2"/>
  <c r="G11" i="2"/>
  <c r="F11" i="2"/>
  <c r="C10" i="2"/>
  <c r="C11" i="2"/>
  <c r="F10" i="2"/>
  <c r="G10" i="2"/>
  <c r="I10" i="2"/>
  <c r="K10" i="2"/>
  <c r="M10" i="2"/>
  <c r="M9" i="2"/>
  <c r="K9" i="2"/>
  <c r="I9" i="2"/>
  <c r="G9" i="2"/>
  <c r="C9" i="2"/>
  <c r="F9" i="2"/>
  <c r="S100" i="2"/>
  <c r="S137" i="2"/>
  <c r="G132" i="2"/>
  <c r="M109" i="2"/>
  <c r="K109" i="2"/>
  <c r="I109" i="2"/>
  <c r="G109" i="2"/>
  <c r="F109" i="2"/>
  <c r="C109" i="2"/>
  <c r="S88" i="2"/>
  <c r="C28" i="2" l="1"/>
  <c r="M15" i="2"/>
  <c r="M26" i="2"/>
  <c r="M27" i="2"/>
  <c r="E88" i="2"/>
  <c r="G70" i="2"/>
  <c r="F70" i="2"/>
  <c r="Q84" i="2"/>
  <c r="Q85" i="2"/>
  <c r="Q86" i="2"/>
  <c r="Q87" i="2"/>
  <c r="Q88" i="2"/>
  <c r="Q109" i="2"/>
  <c r="Q111" i="2"/>
  <c r="Q112" i="2"/>
  <c r="Q114" i="2"/>
  <c r="Q115" i="2"/>
  <c r="Q118" i="2"/>
  <c r="Q128" i="2"/>
  <c r="Q133" i="2"/>
  <c r="Q134" i="2"/>
  <c r="Q135" i="2"/>
  <c r="Q136" i="2"/>
  <c r="Q137" i="2"/>
  <c r="S52" i="2"/>
  <c r="K43" i="2"/>
  <c r="J43" i="2"/>
  <c r="I43" i="2"/>
  <c r="O117" i="2" l="1"/>
  <c r="Q117" i="2" s="1"/>
  <c r="O108" i="2"/>
  <c r="Q108" i="2" s="1"/>
  <c r="S149" i="2"/>
  <c r="Q40" i="2"/>
  <c r="Q41" i="2"/>
  <c r="Q42" i="2"/>
  <c r="Q43" i="2"/>
  <c r="Q44" i="2"/>
  <c r="Q45" i="2"/>
  <c r="Q46" i="2"/>
  <c r="Q47" i="2"/>
  <c r="Q48" i="2"/>
  <c r="Q49" i="2"/>
  <c r="Q50" i="2"/>
  <c r="Q51" i="2"/>
  <c r="L134" i="2"/>
  <c r="O110" i="2" l="1"/>
  <c r="Q110" i="2" s="1"/>
  <c r="E39" i="2"/>
  <c r="Q52" i="2"/>
  <c r="L9" i="2" l="1"/>
  <c r="L89" i="2"/>
  <c r="L40" i="2"/>
  <c r="L44" i="2"/>
  <c r="L48" i="2"/>
  <c r="L41" i="2"/>
  <c r="L42" i="2"/>
  <c r="L45" i="2"/>
  <c r="L46" i="2"/>
  <c r="L49" i="2"/>
  <c r="L50" i="2"/>
  <c r="L51" i="2"/>
  <c r="L47" i="2"/>
  <c r="L43" i="2"/>
  <c r="L138" i="2"/>
  <c r="L27" i="2" l="1"/>
  <c r="L29" i="2"/>
  <c r="L12" i="2"/>
  <c r="L15" i="2"/>
  <c r="L18" i="2"/>
  <c r="L21" i="2"/>
  <c r="L23" i="2"/>
  <c r="L25" i="2"/>
  <c r="L30" i="2"/>
  <c r="L32" i="2"/>
  <c r="L35" i="2"/>
  <c r="L37" i="2"/>
  <c r="L10" i="2"/>
  <c r="L14" i="2"/>
  <c r="L17" i="2"/>
  <c r="L20" i="2"/>
  <c r="L24" i="2"/>
  <c r="L26" i="2"/>
  <c r="L34" i="2"/>
  <c r="L11" i="2"/>
  <c r="L13" i="2"/>
  <c r="L16" i="2"/>
  <c r="L19" i="2"/>
  <c r="L22" i="2"/>
  <c r="L28" i="2"/>
  <c r="L31" i="2"/>
  <c r="L33" i="2"/>
  <c r="L36" i="2"/>
  <c r="L38" i="2"/>
  <c r="L58" i="2"/>
  <c r="L74" i="2"/>
  <c r="L65" i="2" l="1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3" i="2"/>
  <c r="L135" i="2"/>
  <c r="L136" i="2"/>
  <c r="L139" i="2"/>
  <c r="L140" i="2"/>
  <c r="L141" i="2"/>
  <c r="L142" i="2"/>
  <c r="L143" i="2"/>
  <c r="L144" i="2"/>
  <c r="L145" i="2"/>
  <c r="L146" i="2"/>
  <c r="L147" i="2"/>
  <c r="L148" i="2"/>
  <c r="L149" i="2"/>
  <c r="L107" i="2"/>
  <c r="L66" i="2"/>
  <c r="L67" i="2"/>
  <c r="L68" i="2"/>
  <c r="L69" i="2"/>
  <c r="L70" i="2"/>
  <c r="L71" i="2"/>
  <c r="L72" i="2"/>
  <c r="L73" i="2"/>
  <c r="L75" i="2"/>
  <c r="L76" i="2"/>
  <c r="L78" i="2"/>
  <c r="L79" i="2"/>
  <c r="L84" i="2"/>
  <c r="L85" i="2"/>
  <c r="L86" i="2"/>
  <c r="L87" i="2"/>
  <c r="L90" i="2"/>
  <c r="L91" i="2"/>
  <c r="L92" i="2"/>
  <c r="L93" i="2"/>
  <c r="L94" i="2"/>
  <c r="L95" i="2"/>
  <c r="L96" i="2"/>
  <c r="L97" i="2"/>
  <c r="L98" i="2"/>
  <c r="L99" i="2"/>
  <c r="L100" i="2"/>
  <c r="L59" i="2" l="1"/>
  <c r="L60" i="2"/>
  <c r="L63" i="2"/>
  <c r="L64" i="2"/>
  <c r="L62" i="2"/>
  <c r="L61" i="2"/>
  <c r="O72" i="2" l="1"/>
  <c r="Q99" i="2"/>
  <c r="Q97" i="2"/>
  <c r="Q91" i="2"/>
  <c r="E137" i="2"/>
  <c r="O113" i="2" l="1"/>
  <c r="Q113" i="2" s="1"/>
  <c r="O123" i="2"/>
  <c r="Q123" i="2" s="1"/>
  <c r="O124" i="2"/>
  <c r="Q124" i="2" s="1"/>
  <c r="O122" i="2"/>
  <c r="Q122" i="2" s="1"/>
  <c r="O127" i="2"/>
  <c r="Q127" i="2" s="1"/>
  <c r="O119" i="2"/>
  <c r="Q119" i="2" s="1"/>
  <c r="O121" i="2"/>
  <c r="Q121" i="2" s="1"/>
  <c r="Q89" i="2"/>
  <c r="Q100" i="2"/>
  <c r="Q72" i="2"/>
  <c r="Q70" i="2"/>
  <c r="Q73" i="2"/>
  <c r="L39" i="2"/>
  <c r="O120" i="2" l="1"/>
  <c r="Q120" i="2" s="1"/>
  <c r="O125" i="2"/>
  <c r="Q125" i="2" s="1"/>
  <c r="O116" i="2"/>
  <c r="Q116" i="2" s="1"/>
  <c r="O94" i="2"/>
  <c r="Q94" i="2" s="1"/>
  <c r="L77" i="2"/>
  <c r="L80" i="2"/>
  <c r="L132" i="2" l="1"/>
  <c r="L82" i="2"/>
  <c r="L83" i="2"/>
  <c r="O9" i="2" l="1"/>
  <c r="O64" i="2"/>
  <c r="O65" i="2"/>
  <c r="Q143" i="2"/>
  <c r="Q144" i="2"/>
  <c r="L130" i="2"/>
  <c r="L131" i="2"/>
  <c r="L81" i="2"/>
  <c r="O126" i="2" l="1"/>
  <c r="Q126" i="2" s="1"/>
  <c r="O74" i="2"/>
  <c r="Q74" i="2" s="1"/>
  <c r="O60" i="2"/>
  <c r="O63" i="2"/>
  <c r="O59" i="2"/>
  <c r="O62" i="2"/>
  <c r="O79" i="2"/>
  <c r="Q79" i="2" s="1"/>
  <c r="O58" i="2"/>
  <c r="Q139" i="2"/>
  <c r="Q142" i="2"/>
  <c r="Q138" i="2"/>
  <c r="Q148" i="2"/>
  <c r="O147" i="2"/>
  <c r="Q147" i="2" s="1"/>
  <c r="Q95" i="2"/>
  <c r="O81" i="2" l="1"/>
  <c r="Q81" i="2" s="1"/>
  <c r="O82" i="2"/>
  <c r="Q82" i="2" s="1"/>
  <c r="O83" i="2"/>
  <c r="Q83" i="2" s="1"/>
  <c r="O71" i="2"/>
  <c r="Q71" i="2" s="1"/>
  <c r="O61" i="2"/>
  <c r="Q98" i="2"/>
  <c r="Q146" i="2"/>
  <c r="Q140" i="2"/>
  <c r="O132" i="2" l="1"/>
  <c r="Q132" i="2" s="1"/>
  <c r="O130" i="2"/>
  <c r="Q130" i="2" s="1"/>
  <c r="O131" i="2"/>
  <c r="Q131" i="2" s="1"/>
  <c r="O107" i="2"/>
  <c r="Q107" i="2" s="1"/>
  <c r="O77" i="2"/>
  <c r="O78" i="2"/>
  <c r="Q78" i="2" s="1"/>
  <c r="O76" i="2"/>
  <c r="Q145" i="2"/>
  <c r="O129" i="2" l="1"/>
  <c r="Q129" i="2" s="1"/>
  <c r="R137" i="2"/>
  <c r="T137" i="2" s="1"/>
  <c r="O68" i="2"/>
  <c r="Q68" i="2" s="1"/>
  <c r="O75" i="2"/>
  <c r="Q96" i="2"/>
  <c r="Q149" i="2"/>
  <c r="Q64" i="2"/>
  <c r="Q65" i="2"/>
  <c r="O66" i="2" l="1"/>
  <c r="Q66" i="2" s="1"/>
  <c r="O69" i="2"/>
  <c r="Q69" i="2" s="1"/>
  <c r="O80" i="2"/>
  <c r="Q80" i="2" s="1"/>
  <c r="Q93" i="2"/>
  <c r="Q141" i="2"/>
  <c r="R149" i="2" s="1"/>
  <c r="T149" i="2" s="1"/>
  <c r="O67" i="2" l="1"/>
  <c r="Q67" i="2" s="1"/>
  <c r="Q90" i="2" l="1"/>
  <c r="Q92" i="2" l="1"/>
  <c r="R100" i="2" s="1"/>
  <c r="T100" i="2" s="1"/>
  <c r="T52" i="2" l="1"/>
  <c r="Q76" i="2" l="1"/>
  <c r="Q62" i="2" l="1"/>
  <c r="Q59" i="2"/>
  <c r="Q58" i="2"/>
  <c r="Q60" i="2"/>
  <c r="Q63" i="2"/>
  <c r="Q77" i="2"/>
  <c r="Q75" i="2"/>
  <c r="Q61" i="2" l="1"/>
  <c r="R88" i="2" s="1"/>
  <c r="T88" i="2" s="1"/>
  <c r="O35" i="2" l="1"/>
  <c r="Q35" i="2" s="1"/>
  <c r="O37" i="2" l="1"/>
  <c r="Q37" i="2" s="1"/>
  <c r="O29" i="2"/>
  <c r="Q29" i="2" s="1"/>
  <c r="O31" i="2" l="1"/>
  <c r="Q31" i="2" s="1"/>
  <c r="O30" i="2"/>
  <c r="Q30" i="2" s="1"/>
  <c r="O27" i="2"/>
  <c r="Q27" i="2" s="1"/>
  <c r="O26" i="2"/>
  <c r="Q26" i="2" s="1"/>
  <c r="O32" i="2" l="1"/>
  <c r="Q32" i="2" s="1"/>
  <c r="O33" i="2"/>
  <c r="Q33" i="2" s="1"/>
  <c r="O36" i="2"/>
  <c r="Q36" i="2" s="1"/>
  <c r="O34" i="2"/>
  <c r="Q34" i="2" s="1"/>
  <c r="O38" i="2"/>
  <c r="Q38" i="2" s="1"/>
  <c r="O28" i="2"/>
  <c r="Q28" i="2" s="1"/>
  <c r="O39" i="2" l="1"/>
  <c r="Q39" i="2" s="1"/>
  <c r="O22" i="2" l="1"/>
  <c r="Q22" i="2" s="1"/>
  <c r="O17" i="2"/>
  <c r="Q17" i="2" s="1"/>
  <c r="O14" i="2" l="1"/>
  <c r="Q14" i="2" s="1"/>
  <c r="O16" i="2" l="1"/>
  <c r="Q16" i="2" s="1"/>
  <c r="O18" i="2" l="1"/>
  <c r="Q18" i="2" s="1"/>
  <c r="O19" i="2" l="1"/>
  <c r="Q19" i="2" s="1"/>
  <c r="O15" i="2" l="1"/>
  <c r="Q15" i="2" s="1"/>
  <c r="O11" i="2" l="1"/>
  <c r="Q11" i="2" s="1"/>
  <c r="O12" i="2"/>
  <c r="Q12" i="2" s="1"/>
  <c r="Q9" i="2" l="1"/>
  <c r="O23" i="2" l="1"/>
  <c r="Q23" i="2" s="1"/>
  <c r="O24" i="2"/>
  <c r="Q24" i="2" s="1"/>
  <c r="O21" i="2"/>
  <c r="Q21" i="2" s="1"/>
  <c r="O13" i="2"/>
  <c r="Q13" i="2" s="1"/>
  <c r="O25" i="2" l="1"/>
  <c r="Q25" i="2" s="1"/>
  <c r="O10" i="2" l="1"/>
  <c r="Q10" i="2" s="1"/>
  <c r="O20" i="2" l="1"/>
  <c r="Q20" i="2" s="1"/>
  <c r="R39" i="2" s="1"/>
  <c r="T39" i="2" s="1"/>
</calcChain>
</file>

<file path=xl/sharedStrings.xml><?xml version="1.0" encoding="utf-8"?>
<sst xmlns="http://schemas.openxmlformats.org/spreadsheetml/2006/main" count="203" uniqueCount="79">
  <si>
    <t>год</t>
  </si>
  <si>
    <t xml:space="preserve">Реализация основных общеобразовательных программ начального общего образования, Адаптированная образовательная программа начального общего образования, дети-инвалиды, очная </t>
  </si>
  <si>
    <t xml:space="preserve">Реализация основных общеобразовательных программ начального общего образования, дети-инвалиды, очная </t>
  </si>
  <si>
    <t xml:space="preserve">Реализация основных общеобразовательных программ основного общего образования, адаптированная образовательная программа, дети-инвалиды, очная </t>
  </si>
  <si>
    <t xml:space="preserve">Реализация основных общеобразовательных программ основного общего образования, дети-инвалиды, очная </t>
  </si>
  <si>
    <t xml:space="preserve">Реализация основных общеобразовательных программ основного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 дети-инвалиды, очная </t>
  </si>
  <si>
    <t xml:space="preserve">Реализация основных общеобразовательных программ среднего общего образования, дети-инвалиды, очная </t>
  </si>
  <si>
    <t>Реализация основных общеобразовательных программ среднего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 дети-инвалиды, очная</t>
  </si>
  <si>
    <t>Организация отдыха детей и молодежи</t>
  </si>
  <si>
    <t>Реализация дополнительных профессиональных программ повышения квалификации</t>
  </si>
  <si>
    <t>Информационно-технологическое обеспечение образовательной деятельности</t>
  </si>
  <si>
    <t>Оценка качества образования</t>
  </si>
  <si>
    <t>Методическое обеспечение образовательной деятельности</t>
  </si>
  <si>
    <t xml:space="preserve"> Приложение № 1
к Приказу от___________  №   _____
</t>
  </si>
  <si>
    <t xml:space="preserve">на </t>
  </si>
  <si>
    <t>Наименование 
муниципальной услуги*</t>
  </si>
  <si>
    <t>Базовый норматив затрат,
 непосредственно связанных с оказанием муниципальной услуги, руб.</t>
  </si>
  <si>
    <t>Базовый норматив затрат на общехозяйственные нужды, 
руб.</t>
  </si>
  <si>
    <t>Базовый норматив
 затрат на оказание услуги, руб.</t>
  </si>
  <si>
    <t>Террито-риальный
корректи-рующий коэффи-циент</t>
  </si>
  <si>
    <t>Отраслевой коррек-тирующий коэффи-циент</t>
  </si>
  <si>
    <t>ОТ1</t>
  </si>
  <si>
    <t>МЗ</t>
  </si>
  <si>
    <t>ИНЗ</t>
  </si>
  <si>
    <t>КУ</t>
  </si>
  <si>
    <t>СНИ</t>
  </si>
  <si>
    <t>СОЦДИ</t>
  </si>
  <si>
    <t>УС</t>
  </si>
  <si>
    <t>ТУ</t>
  </si>
  <si>
    <t>ОТ2</t>
  </si>
  <si>
    <t>ПНЗ</t>
  </si>
  <si>
    <t>12=2+3+4+
5+6+7+8+9-10+11</t>
  </si>
  <si>
    <t xml:space="preserve">Реализация основных общеобразовательных программ начального общего образования, Адаптированная образовательная программа начального общего образования, обучающиеся с ограниченными возможностями здоровья (ОВЗ), очная </t>
  </si>
  <si>
    <t xml:space="preserve">Реализация основных общеобразовательных программ начального общего образования, очная </t>
  </si>
  <si>
    <t xml:space="preserve">Реализация основных общеобразовательных программ начального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 очная </t>
  </si>
  <si>
    <t xml:space="preserve">Реализация основных общеобразовательных программ основного общего образования, адаптированная образовательная программа, обучающиеся с ограниченными возможностями здоровья (ОВЗ), очная </t>
  </si>
  <si>
    <t xml:space="preserve">Реализация основных общеобразовательных программ основного общего образования, очная </t>
  </si>
  <si>
    <t xml:space="preserve">Реализация основных общеобразовательных программ основного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 очная </t>
  </si>
  <si>
    <t xml:space="preserve">Реализация основных общеобразовательных программ среднего общего образования, очная </t>
  </si>
  <si>
    <t>Реализация основных общеобразовательных программ среднего общего образования, очно-заочная</t>
  </si>
  <si>
    <t>Реализация основных общеобразовательных программ среднего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  очная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</si>
  <si>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</si>
  <si>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Коррекционно-развивающая, компенсирующая и логопедическая помощь обучающимся</t>
  </si>
  <si>
    <t>ОТ1 - затраты на оплату труда, в том числе начисления на выплаты по оплате труда работников,
           непосредственно связаных с оказанием муниципальной услуги;</t>
  </si>
  <si>
    <t>МЗ - затраты на приобретение материальных запасов и на приобретение движимого имущества (основных средств и нематериальных активов), не отнесенного к особо ценному движимому имуществу и используемого в процессе оказания государственной услуги, с учетом срока его полезного использования, а также затраты на аренду указанного имущества;</t>
  </si>
  <si>
    <t>ИНЗ - иные затраты, непосредственно связанные с оказанием муниципальной услуги;</t>
  </si>
  <si>
    <t>КУ - затраты на коммунальные услуги;</t>
  </si>
  <si>
    <t>СНИ - затраты на содержание объектов недвижимого имущества, а также затраты на аренду указанного имущества;</t>
  </si>
  <si>
    <t>СОЦДИ - затраты на содержание объектов особо ценного движимого имущества, а также затраты на аренду указанного имущества;</t>
  </si>
  <si>
    <t>УС - затраты на приобретение услуг связи;</t>
  </si>
  <si>
    <t>ТУ - затраты на приобретение транспортных услуг;</t>
  </si>
  <si>
    <t>ОТ2 - затраты на оплату труда с начислениями на выплаты по оплате труда работников, которые не принимают 
           непосредственного участия в оказании муниципальной услуги;</t>
  </si>
  <si>
    <t>ПНЗ - затраты на прочие общехозяйственные нужды.</t>
  </si>
  <si>
    <t>*по реестровой записи ведомственного перечня</t>
  </si>
  <si>
    <t>муниципальных услуг (выполнение работ)</t>
  </si>
  <si>
    <t xml:space="preserve">Присмотр и уход, дети - инвалиды, от 1 года до 3 лет, группа полного дня </t>
  </si>
  <si>
    <t xml:space="preserve">Присмотр и уход, дети - инвалиды, от 3 лет до 8 лет, группа полного дня </t>
  </si>
  <si>
    <t xml:space="preserve">Присмотр и уход,  физические лица за исключением льготных категорий от 1 года до 3 лет, группа полного дня </t>
  </si>
  <si>
    <t xml:space="preserve">Присмотр и уход,  физические лица за исключением льготных категорий от 3 лет до 8 лет, группа полного дня </t>
  </si>
  <si>
    <t>Присмотр и уход,  физические лица за исключением льготных категорий от1 года до 3 лет, группа продленого дня</t>
  </si>
  <si>
    <t xml:space="preserve">Присмотр и уход,  физические лица за исключением льготных категорий от 3 лет до 8 лет, группа продленого дня </t>
  </si>
  <si>
    <t xml:space="preserve">Присмотр и уход,  дети-сироты и дети оставшиеся без попечения родителей, от1 года до 3 лет, группа полного дня </t>
  </si>
  <si>
    <t xml:space="preserve">Присмотр и уход,  дети-сироты и дети оставшиеся без попечения родителей, от 3 лет до 8 лет, группа полного дня </t>
  </si>
  <si>
    <t xml:space="preserve">Присмотр и уход,  дети-сироты и дети оставшиеся без попечения родителей, от 3 лет до 8 лет, группа продленного дня </t>
  </si>
  <si>
    <t xml:space="preserve">Присмотр и уход,  дети с туберкулезной интоксикацией, от 1 года до 3 лет, группа продленного дня </t>
  </si>
  <si>
    <t xml:space="preserve">Присмотр и уход,  дети с туберкулезной интоксикацией, от 3 лет до 8 лет, группа продленного дня </t>
  </si>
  <si>
    <t>Присмотр и уход,  дети с туберкулезной интоксикацией, от 3 лет до 8 лет, группа круглосуточного пребывания</t>
  </si>
  <si>
    <t>Психолого - медико - педагогическое обследование детей</t>
  </si>
  <si>
    <t>Значения базовых нормативов затрат на оказание муниципальных услуг, территориальных корректирующих коэффициентов, отраслевых корректирующих коэффициентов по муниципальным учреждениям, подведомственным                                                                                                                                         Департаменту образования</t>
  </si>
  <si>
    <t xml:space="preserve">Реализация основных общеобразовательных программ начального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 дети-инвалиды, очная </t>
  </si>
  <si>
    <t>Реализация дополнительных общеразвивающих программ (техническая направленность)</t>
  </si>
  <si>
    <t>Реализация дополнительных общеразвивающих программ (художественная направленность)</t>
  </si>
  <si>
    <t>Реализация дополнительных общеразвивающих программ (туристско-краеведческая направленность)</t>
  </si>
  <si>
    <t>Реализация дополнительных общеразвивающих программ (физкультурно-спортивная направленность)</t>
  </si>
  <si>
    <t>Реализация дополнительных общеразвивающих программ (естественнонаучная направленность)</t>
  </si>
  <si>
    <t>Реализация дополнительных общеразвивающих программ (социально-гуманитарная направленность)</t>
  </si>
  <si>
    <t>Директор МБУ "ЦО ПБС ОУ"</t>
  </si>
  <si>
    <t>С.В. Грачев</t>
  </si>
  <si>
    <t>Исполнитель: Зрелова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</si>
</sst>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_ ;[Red]\-#,##0.0000\ "/>
    <numFmt numFmtId="165" formatCode="#,##0.00_ ;[Red]\-#,##0.00\ "/>
    <numFmt numFmtId="166" formatCode="#,##0_ ;[Red]\-#,##0\ "/>
    <numFmt numFmtId="167" formatCode="#,##0.000000_ ;[Red]\-#,##0.0000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165" fontId="7" fillId="0" borderId="0" xfId="0" applyNumberFormat="1" applyFont="1"/>
    <xf numFmtId="164" fontId="7" fillId="0" borderId="0" xfId="0" applyNumberFormat="1" applyFont="1"/>
    <xf numFmtId="164" fontId="0" fillId="0" borderId="0" xfId="0" applyNumberFormat="1"/>
    <xf numFmtId="0" fontId="1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166" fontId="7" fillId="0" borderId="1" xfId="0" applyNumberFormat="1" applyFont="1" applyBorder="1" applyAlignment="1">
      <alignment horizontal="center"/>
    </xf>
    <xf numFmtId="0" fontId="10" fillId="2" borderId="1" xfId="2" applyFont="1" applyFill="1" applyBorder="1" applyAlignment="1">
      <alignment horizontal="left" vertical="center" wrapText="1"/>
    </xf>
    <xf numFmtId="167" fontId="7" fillId="0" borderId="1" xfId="0" applyNumberFormat="1" applyFont="1" applyBorder="1"/>
    <xf numFmtId="167" fontId="7" fillId="2" borderId="1" xfId="0" applyNumberFormat="1" applyFont="1" applyFill="1" applyBorder="1"/>
    <xf numFmtId="165" fontId="7" fillId="0" borderId="1" xfId="0" applyNumberFormat="1" applyFont="1" applyBorder="1" applyAlignment="1">
      <alignment horizontal="center"/>
    </xf>
    <xf numFmtId="0" fontId="4" fillId="2" borderId="0" xfId="3" applyFont="1" applyFill="1"/>
    <xf numFmtId="167" fontId="7" fillId="2" borderId="1" xfId="3" applyNumberFormat="1" applyFont="1" applyFill="1" applyBorder="1"/>
    <xf numFmtId="166" fontId="7" fillId="2" borderId="1" xfId="3" applyNumberFormat="1" applyFont="1" applyFill="1" applyBorder="1" applyAlignment="1">
      <alignment horizontal="center"/>
    </xf>
    <xf numFmtId="165" fontId="7" fillId="2" borderId="1" xfId="3" applyNumberFormat="1" applyFont="1" applyFill="1" applyBorder="1" applyAlignment="1">
      <alignment horizontal="center"/>
    </xf>
    <xf numFmtId="4" fontId="0" fillId="0" borderId="0" xfId="0" applyNumberFormat="1"/>
    <xf numFmtId="3" fontId="0" fillId="0" borderId="0" xfId="0" applyNumberFormat="1"/>
    <xf numFmtId="3" fontId="0" fillId="2" borderId="0" xfId="0" applyNumberFormat="1" applyFill="1"/>
    <xf numFmtId="3" fontId="4" fillId="2" borderId="0" xfId="3" applyNumberFormat="1" applyFont="1" applyFill="1"/>
    <xf numFmtId="4" fontId="4" fillId="2" borderId="0" xfId="3" applyNumberFormat="1" applyFont="1" applyFill="1"/>
    <xf numFmtId="167" fontId="14" fillId="0" borderId="1" xfId="0" applyNumberFormat="1" applyFont="1" applyBorder="1"/>
    <xf numFmtId="0" fontId="13" fillId="0" borderId="0" xfId="0" applyFont="1"/>
    <xf numFmtId="4" fontId="13" fillId="0" borderId="0" xfId="0" applyNumberFormat="1" applyFont="1"/>
    <xf numFmtId="3" fontId="15" fillId="0" borderId="0" xfId="0" applyNumberFormat="1" applyFont="1"/>
    <xf numFmtId="167" fontId="16" fillId="0" borderId="1" xfId="0" applyNumberFormat="1" applyFont="1" applyBorder="1"/>
    <xf numFmtId="166" fontId="16" fillId="0" borderId="1" xfId="0" applyNumberFormat="1" applyFont="1" applyBorder="1" applyAlignment="1">
      <alignment horizontal="center"/>
    </xf>
    <xf numFmtId="165" fontId="16" fillId="0" borderId="1" xfId="0" applyNumberFormat="1" applyFont="1" applyBorder="1" applyAlignment="1">
      <alignment horizontal="center"/>
    </xf>
    <xf numFmtId="3" fontId="15" fillId="2" borderId="0" xfId="0" applyNumberFormat="1" applyFont="1" applyFill="1"/>
    <xf numFmtId="167" fontId="16" fillId="2" borderId="1" xfId="0" applyNumberFormat="1" applyFont="1" applyFill="1" applyBorder="1"/>
    <xf numFmtId="166" fontId="16" fillId="2" borderId="1" xfId="0" applyNumberFormat="1" applyFont="1" applyFill="1" applyBorder="1" applyAlignment="1">
      <alignment horizontal="center"/>
    </xf>
    <xf numFmtId="165" fontId="16" fillId="2" borderId="1" xfId="0" applyNumberFormat="1" applyFont="1" applyFill="1" applyBorder="1" applyAlignment="1">
      <alignment horizontal="center"/>
    </xf>
    <xf numFmtId="0" fontId="15" fillId="2" borderId="0" xfId="0" applyFont="1" applyFill="1"/>
    <xf numFmtId="4" fontId="15" fillId="0" borderId="0" xfId="0" applyNumberFormat="1" applyFont="1"/>
    <xf numFmtId="0" fontId="15" fillId="0" borderId="0" xfId="0" applyFont="1"/>
    <xf numFmtId="3" fontId="4" fillId="0" borderId="0" xfId="3" applyNumberFormat="1" applyFont="1"/>
    <xf numFmtId="167" fontId="7" fillId="0" borderId="1" xfId="3" applyNumberFormat="1" applyFont="1" applyBorder="1"/>
    <xf numFmtId="166" fontId="7" fillId="0" borderId="1" xfId="3" applyNumberFormat="1" applyFont="1" applyBorder="1" applyAlignment="1">
      <alignment horizontal="center"/>
    </xf>
    <xf numFmtId="165" fontId="7" fillId="0" borderId="1" xfId="3" applyNumberFormat="1" applyFont="1" applyBorder="1" applyAlignment="1">
      <alignment horizontal="center"/>
    </xf>
    <xf numFmtId="0" fontId="4" fillId="0" borderId="0" xfId="3" applyFont="1"/>
    <xf numFmtId="0" fontId="0" fillId="0" borderId="0" xfId="0" applyFill="1"/>
    <xf numFmtId="0" fontId="10" fillId="0" borderId="1" xfId="2" applyFont="1" applyFill="1" applyBorder="1" applyAlignment="1">
      <alignment horizontal="left" vertical="center" wrapText="1"/>
    </xf>
    <xf numFmtId="167" fontId="7" fillId="0" borderId="1" xfId="0" applyNumberFormat="1" applyFont="1" applyFill="1" applyBorder="1"/>
    <xf numFmtId="166" fontId="7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4" fontId="0" fillId="0" borderId="0" xfId="0" applyNumberFormat="1" applyFill="1"/>
    <xf numFmtId="3" fontId="0" fillId="0" borderId="0" xfId="0" applyNumberFormat="1" applyFill="1"/>
    <xf numFmtId="3" fontId="4" fillId="0" borderId="0" xfId="3" applyNumberFormat="1" applyFont="1" applyFill="1"/>
    <xf numFmtId="167" fontId="7" fillId="0" borderId="1" xfId="3" applyNumberFormat="1" applyFont="1" applyFill="1" applyBorder="1"/>
    <xf numFmtId="166" fontId="7" fillId="0" borderId="1" xfId="3" applyNumberFormat="1" applyFont="1" applyFill="1" applyBorder="1" applyAlignment="1">
      <alignment horizontal="center"/>
    </xf>
    <xf numFmtId="165" fontId="7" fillId="0" borderId="1" xfId="3" applyNumberFormat="1" applyFont="1" applyFill="1" applyBorder="1" applyAlignment="1">
      <alignment horizontal="center"/>
    </xf>
    <xf numFmtId="0" fontId="4" fillId="0" borderId="0" xfId="3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/>
    <xf numFmtId="0" fontId="7" fillId="0" borderId="0" xfId="0" applyFont="1"/>
  </cellXfs>
  <cellStyles count="5">
    <cellStyle name="Обычный" xfId="0" builtinId="0"/>
    <cellStyle name="Обычный 2" xfId="3"/>
    <cellStyle name="Обычный 2 2 2 2" xfId="2"/>
    <cellStyle name="Обычный 5 2 2" xfId="1"/>
    <cellStyle name="Обычный 5 2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dc1\&#1054;&#1073;&#1084;&#1077;&#1085;\&#1052;&#1072;&#1083;&#1099;&#1096;&#1077;&#1074;&#1072;\&#1041;&#1070;&#1044;&#1046;&#1045;&#1058;\&#1041;&#1102;&#1076;&#1078;&#1077;&#1090;%202023\&#1055;&#1086;&#1090;&#1088;&#1077;&#1073;&#1085;&#1086;&#1089;&#1090;&#1100;\&#1059;&#1054;\&#1064;&#1050;&#1054;&#1051;&#1067;%20%20%20&#1087;&#1086;%20&#1091;&#1095;&#1088;&#1077;&#1078;&#1076;&#1077;&#1085;&#1080;&#1103;&#1084;%20&#1086;&#1094;&#1077;&#1085;&#1082;&#1072;%20&#1087;&#1086;&#1090;&#1088;&#1077;&#1073;%202023%20(&#1087;&#1086;&#1090;&#1088;&#1077;&#1073;&#1085;&#1086;&#1089;&#1090;&#110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dc1\&#1054;&#1073;&#1084;&#1077;&#1085;\&#1052;&#1072;&#1083;&#1099;&#1096;&#1077;&#1074;&#1072;\&#1041;&#1070;&#1044;&#1046;&#1045;&#1058;\&#1041;&#1102;&#1076;&#1078;&#1077;&#1090;%202023\&#1055;&#1086;&#1090;&#1088;&#1077;&#1073;&#1085;&#1086;&#1089;&#1090;&#1100;\&#1059;&#1044;&#1044;&#1059;\&#1057;&#1040;&#1044;&#1067;%20%20&#1054;&#1094;&#1077;&#1085;&#1082;&#1072;%20&#1087;&#1086;&#1090;&#1088;&#1077;&#1073;&#1085;&#1086;&#1089;&#1090;&#1080;%20&#1087;&#1086;%20&#1091;&#1095;&#1088;&#1077;&#1078;&#1076;&#1077;&#1085;&#1080;&#1103;&#1084;%20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dc1\&#1054;&#1073;&#1084;&#1077;&#1085;\&#1052;&#1072;&#1083;&#1099;&#1096;&#1077;&#1074;&#1072;\&#1041;&#1070;&#1044;&#1046;&#1045;&#1058;\&#1041;&#1102;&#1076;&#1078;&#1077;&#1090;%202022\&#1055;&#1086;&#1090;&#1088;&#1077;&#1073;&#1085;&#1086;&#1089;&#1090;&#1100;\&#1059;&#1044;&#1044;&#1059;\&#1057;&#1040;&#1044;&#1067;%20%20&#1054;&#1094;&#1077;&#1085;&#1082;&#1072;%20&#1087;&#1086;&#1090;&#1088;&#1077;&#1073;&#1085;&#1086;&#1089;&#1090;&#1080;%20&#1087;&#1086;%20&#1091;&#1095;&#1088;&#1077;&#1078;&#1076;&#1077;&#1085;&#1080;&#1103;&#1084;%2020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dc1\&#1054;&#1073;&#1084;&#1077;&#1085;\&#1052;&#1072;&#1083;&#1099;&#1096;&#1077;&#1074;&#1072;\&#1041;&#1070;&#1044;&#1046;&#1045;&#1058;\&#1041;&#1102;&#1076;&#1078;&#1077;&#1090;%202023\&#1055;&#1086;&#1090;&#1088;&#1077;&#1073;&#1085;&#1086;&#1089;&#1090;&#1100;\&#1059;&#1054;\&#1064;&#1050;&#1054;&#1051;&#1067;%20&#1087;&#1086;%20&#1091;&#1095;&#1088;&#1077;&#1078;&#1076;&#1077;&#1085;&#1080;&#1103;&#1084;%20&#1086;&#1094;&#1077;&#1085;&#1082;&#1072;%20&#1087;&#1086;&#1090;&#1088;%202024-2025%20(&#1087;&#1086;&#1090;&#1088;&#1077;&#1073;&#1085;&#1086;&#1089;&#1090;&#1100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dc1\&#1054;&#1073;&#1084;&#1077;&#1085;\&#1052;&#1072;&#1083;&#1099;&#1096;&#1077;&#1074;&#1072;\&#1041;&#1070;&#1044;&#1046;&#1045;&#1058;\&#1041;&#1102;&#1076;&#1078;&#1077;&#1090;%202022\&#1055;&#1086;&#1090;&#1088;&#1077;&#1073;&#1085;&#1086;&#1089;&#1090;&#1100;\&#1059;&#1054;\&#1064;&#1050;&#1054;&#1051;&#1067;%20&#1087;&#1086;%20&#1091;&#1095;&#1088;&#1077;&#1078;&#1076;&#1077;&#1085;&#1080;&#1103;&#1084;%20&#1086;&#1094;&#1077;&#1085;&#1082;&#1072;%20&#1087;&#1086;&#1090;&#1088;%202023-2024%20(&#1087;&#1086;&#1090;&#1088;&#1077;&#1073;&#1085;&#1086;&#1089;&#1090;&#1100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dc1\&#1054;&#1073;&#1084;&#1077;&#1085;\&#1052;&#1072;&#1083;&#1099;&#1096;&#1077;&#1074;&#1072;\&#1041;&#1070;&#1044;&#1046;&#1045;&#1058;\&#1041;&#1102;&#1076;&#1078;&#1077;&#1090;%202023\&#1055;&#1086;&#1090;&#1088;&#1077;&#1073;&#1085;&#1086;&#1089;&#1090;&#1100;\&#1059;&#1044;&#1044;&#1059;\&#1057;&#1040;&#1044;&#1067;%20%20&#1054;&#1094;&#1077;&#1085;&#1082;&#1072;%20&#1087;&#1086;&#1090;&#1088;&#1077;&#1073;&#1085;&#1086;&#1089;&#1090;&#1080;%20&#1087;&#1086;%20&#1091;&#1095;&#1088;&#1077;&#1078;&#1076;&#1077;&#1085;&#1080;&#1103;&#1084;%20&#1085;&#1072;%202024-202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dc1\&#1054;&#1073;&#1084;&#1077;&#1085;\&#1052;&#1072;&#1083;&#1099;&#1096;&#1077;&#1074;&#1072;\&#1041;&#1070;&#1044;&#1046;&#1045;&#1058;\&#1041;&#1102;&#1076;&#1078;&#1077;&#1090;%202022\&#1055;&#1086;&#1090;&#1088;&#1077;&#1073;&#1085;&#1086;&#1089;&#1090;&#1100;\&#1059;&#1044;&#1044;&#1059;\&#1057;&#1040;&#1044;&#1067;%20%20&#1054;&#1094;&#1077;&#1085;&#1082;&#1072;%20&#1087;&#1086;&#1090;&#1088;&#1077;&#1073;&#1085;&#1086;&#1089;&#1090;&#1080;%20&#1087;&#1086;%20&#1091;&#1095;&#1088;&#1077;&#1078;&#1076;&#1077;&#1085;&#1080;&#1103;&#1084;%20&#1085;&#1072;%202023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 "/>
      <sheetName val="Приложение 3 (Оценка)"/>
      <sheetName val="Приложение 3 (Предельные) "/>
      <sheetName val="01"/>
      <sheetName val="02"/>
      <sheetName val="03"/>
      <sheetName val="04"/>
      <sheetName val="05"/>
      <sheetName val="06"/>
      <sheetName val="07"/>
      <sheetName val="09"/>
      <sheetName val="10"/>
      <sheetName val="12"/>
      <sheetName val="13"/>
      <sheetName val="14"/>
      <sheetName val="16"/>
      <sheetName val="17"/>
      <sheetName val="18"/>
      <sheetName val="20"/>
      <sheetName val="21"/>
      <sheetName val="22"/>
      <sheetName val="23"/>
      <sheetName val="24"/>
      <sheetName val="25"/>
      <sheetName val="26"/>
      <sheetName val="27"/>
      <sheetName val="29"/>
      <sheetName val="30"/>
      <sheetName val="32"/>
      <sheetName val="33"/>
      <sheetName val="34"/>
      <sheetName val="36"/>
      <sheetName val="37"/>
      <sheetName val="38"/>
      <sheetName val="39"/>
      <sheetName val="40"/>
      <sheetName val="68"/>
      <sheetName val="70"/>
      <sheetName val="71"/>
      <sheetName val="ИТОГО школы"/>
      <sheetName val="ддт"/>
      <sheetName val="СЮТ"/>
      <sheetName val="ЭБЦ"/>
      <sheetName val="ЦХР"/>
      <sheetName val="ППМС"/>
      <sheetName val="Свод доп.образ."/>
      <sheetName val="ЦЭМ"/>
      <sheetName val="БД2019"/>
      <sheetName val="БД2020"/>
      <sheetName val="БД3"/>
      <sheetName val="БД4"/>
      <sheetName val="ДОП2021"/>
      <sheetName val="ДОП"/>
      <sheetName val="доп.образ пред.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46">
          <cell r="I46">
            <v>4584.0372484260006</v>
          </cell>
        </row>
        <row r="47">
          <cell r="I47">
            <v>1384.3792489999998</v>
          </cell>
        </row>
        <row r="50">
          <cell r="I50">
            <v>5.9970330000000001</v>
          </cell>
        </row>
        <row r="52">
          <cell r="I52">
            <v>1144.4867259999999</v>
          </cell>
        </row>
        <row r="53">
          <cell r="I53">
            <v>3009.2869229999997</v>
          </cell>
        </row>
        <row r="54">
          <cell r="I54">
            <v>1457.7849703900001</v>
          </cell>
        </row>
        <row r="55">
          <cell r="I55">
            <v>13.460153</v>
          </cell>
        </row>
        <row r="56">
          <cell r="I56">
            <v>110.95844914</v>
          </cell>
        </row>
        <row r="58">
          <cell r="I58">
            <v>53.910487000000003</v>
          </cell>
        </row>
        <row r="59">
          <cell r="I59">
            <v>4661.8179600000003</v>
          </cell>
        </row>
        <row r="60">
          <cell r="I60">
            <v>19226.359657963698</v>
          </cell>
        </row>
        <row r="61">
          <cell r="I61">
            <v>496.90323433000003</v>
          </cell>
        </row>
        <row r="62">
          <cell r="I62">
            <v>12.388508</v>
          </cell>
        </row>
        <row r="73">
          <cell r="I73">
            <v>37805.635157249693</v>
          </cell>
          <cell r="K73">
            <v>1.0000001651769488</v>
          </cell>
        </row>
        <row r="78">
          <cell r="I78">
            <v>5968.4191709379993</v>
          </cell>
        </row>
        <row r="83">
          <cell r="I83">
            <v>5.9970359999999996</v>
          </cell>
        </row>
        <row r="85">
          <cell r="I85">
            <v>1144.487239</v>
          </cell>
        </row>
        <row r="86">
          <cell r="I86">
            <v>3009.2882709999999</v>
          </cell>
        </row>
        <row r="87">
          <cell r="I87">
            <v>1457.7856241099998</v>
          </cell>
        </row>
        <row r="88">
          <cell r="I88">
            <v>13.460158999999999</v>
          </cell>
        </row>
        <row r="89">
          <cell r="I89">
            <v>110.95849827000001</v>
          </cell>
        </row>
        <row r="91">
          <cell r="I91">
            <v>53.910508999999998</v>
          </cell>
        </row>
        <row r="92">
          <cell r="I92">
            <v>4661.8250414599997</v>
          </cell>
        </row>
        <row r="93">
          <cell r="I93">
            <v>19226.36827052481</v>
          </cell>
        </row>
        <row r="94">
          <cell r="I94">
            <v>496.90345894999996</v>
          </cell>
        </row>
        <row r="95">
          <cell r="I95">
            <v>12.388508</v>
          </cell>
        </row>
        <row r="106">
          <cell r="I106">
            <v>37805.658152252814</v>
          </cell>
          <cell r="K106">
            <v>1.0000000061910113</v>
          </cell>
        </row>
        <row r="111">
          <cell r="I111">
            <v>5968.4113913800002</v>
          </cell>
        </row>
        <row r="116">
          <cell r="I116">
            <v>5.9970270000000001</v>
          </cell>
        </row>
        <row r="118">
          <cell r="I118">
            <v>1144.4857469999999</v>
          </cell>
        </row>
        <row r="119">
          <cell r="I119">
            <v>3009.2843479999997</v>
          </cell>
        </row>
        <row r="120">
          <cell r="I120">
            <v>1457.78372341</v>
          </cell>
        </row>
        <row r="121">
          <cell r="I121">
            <v>13.460141</v>
          </cell>
        </row>
        <row r="122">
          <cell r="I122">
            <v>110.9583542</v>
          </cell>
        </row>
        <row r="124">
          <cell r="I124">
            <v>53.910437999999999</v>
          </cell>
        </row>
        <row r="125">
          <cell r="I125">
            <v>4661.8189638800004</v>
          </cell>
        </row>
        <row r="126">
          <cell r="I126">
            <v>19226.343206466925</v>
          </cell>
        </row>
        <row r="127">
          <cell r="I127">
            <v>496.90303217999997</v>
          </cell>
        </row>
        <row r="128">
          <cell r="I128">
            <v>12.388413999999999</v>
          </cell>
        </row>
        <row r="139">
          <cell r="I139">
            <v>37805.608526516931</v>
          </cell>
          <cell r="K139">
            <v>1.0000000106347844</v>
          </cell>
        </row>
        <row r="144">
          <cell r="I144">
            <v>5968.4177343160009</v>
          </cell>
        </row>
        <row r="149">
          <cell r="I149">
            <v>5.9970349999999994</v>
          </cell>
        </row>
        <row r="151">
          <cell r="I151">
            <v>1144.4869639999999</v>
          </cell>
        </row>
        <row r="152">
          <cell r="I152">
            <v>3009.287546</v>
          </cell>
        </row>
        <row r="153">
          <cell r="I153">
            <v>1457.78527171</v>
          </cell>
        </row>
        <row r="154">
          <cell r="I154">
            <v>13.460154999999999</v>
          </cell>
        </row>
        <row r="155">
          <cell r="I155">
            <v>110.95847230999999</v>
          </cell>
        </row>
        <row r="157">
          <cell r="I157">
            <v>53.910496000000002</v>
          </cell>
        </row>
        <row r="158">
          <cell r="I158">
            <v>4661.82391921</v>
          </cell>
        </row>
        <row r="159">
          <cell r="I159">
            <v>19226.36364152464</v>
          </cell>
        </row>
        <row r="160">
          <cell r="I160">
            <v>496.90332825999997</v>
          </cell>
        </row>
        <row r="161">
          <cell r="I161">
            <v>12.388508</v>
          </cell>
        </row>
        <row r="172">
          <cell r="I172">
            <v>37805.64872433064</v>
          </cell>
          <cell r="K172">
            <v>1.0000000138315306</v>
          </cell>
        </row>
        <row r="177">
          <cell r="I177">
            <v>9601.5573062740004</v>
          </cell>
        </row>
        <row r="182">
          <cell r="I182">
            <v>9.6475929999999988</v>
          </cell>
        </row>
        <row r="184">
          <cell r="I184">
            <v>1841.1675679999998</v>
          </cell>
        </row>
        <row r="185">
          <cell r="I185">
            <v>4841.1234119999999</v>
          </cell>
        </row>
        <row r="186">
          <cell r="I186">
            <v>2345.1791515699997</v>
          </cell>
        </row>
        <row r="187">
          <cell r="I187">
            <v>21.653720999999997</v>
          </cell>
        </row>
        <row r="188">
          <cell r="I188">
            <v>178.50193714</v>
          </cell>
        </row>
        <row r="190">
          <cell r="I190">
            <v>86.727291999999977</v>
          </cell>
        </row>
        <row r="191">
          <cell r="I191">
            <v>7499.6040000000003</v>
          </cell>
        </row>
        <row r="192">
          <cell r="I192">
            <v>30929.978518769207</v>
          </cell>
        </row>
        <row r="193">
          <cell r="I193">
            <v>799.38314128000002</v>
          </cell>
        </row>
        <row r="194">
          <cell r="I194">
            <v>19.929666999999998</v>
          </cell>
        </row>
        <row r="205">
          <cell r="I205">
            <v>60818.987200033203</v>
          </cell>
          <cell r="K205">
            <v>0.99999999123026273</v>
          </cell>
        </row>
        <row r="210">
          <cell r="I210">
            <v>9601.367604643001</v>
          </cell>
        </row>
        <row r="215">
          <cell r="I215">
            <v>9.6474019999999996</v>
          </cell>
        </row>
        <row r="217">
          <cell r="I217">
            <v>1841.1311919999998</v>
          </cell>
        </row>
        <row r="218">
          <cell r="I218">
            <v>4841.0277639999995</v>
          </cell>
        </row>
        <row r="219">
          <cell r="I219">
            <v>2345.1328165899999</v>
          </cell>
        </row>
        <row r="220">
          <cell r="I220">
            <v>21.653292999999998</v>
          </cell>
        </row>
        <row r="221">
          <cell r="I221">
            <v>178.49841021</v>
          </cell>
        </row>
        <row r="223">
          <cell r="I223">
            <v>86.725580999999991</v>
          </cell>
        </row>
        <row r="224">
          <cell r="I224">
            <v>7499.45582672</v>
          </cell>
        </row>
        <row r="225">
          <cell r="I225">
            <v>30929.367419866991</v>
          </cell>
        </row>
        <row r="226">
          <cell r="I226">
            <v>799.36754915999995</v>
          </cell>
        </row>
        <row r="227">
          <cell r="I227">
            <v>19.929293999999999</v>
          </cell>
        </row>
        <row r="238">
          <cell r="I238">
            <v>60817.783800189995</v>
          </cell>
          <cell r="K238">
            <v>0.99999999065503808</v>
          </cell>
        </row>
        <row r="276">
          <cell r="I276">
            <v>7525.6646699440007</v>
          </cell>
        </row>
        <row r="281">
          <cell r="I281">
            <v>7.5617479999999997</v>
          </cell>
        </row>
        <row r="283">
          <cell r="I283">
            <v>1443.1002469999999</v>
          </cell>
        </row>
        <row r="284">
          <cell r="I284">
            <v>3794.4544059999998</v>
          </cell>
        </row>
        <row r="285">
          <cell r="I285">
            <v>1838.14263878</v>
          </cell>
        </row>
        <row r="286">
          <cell r="I286">
            <v>16.972106</v>
          </cell>
        </row>
        <row r="287">
          <cell r="I287">
            <v>139.90914971999999</v>
          </cell>
        </row>
        <row r="288">
          <cell r="I288">
            <v>0</v>
          </cell>
        </row>
        <row r="289">
          <cell r="I289">
            <v>67.97652699999999</v>
          </cell>
        </row>
        <row r="290">
          <cell r="I290">
            <v>5878.16153846</v>
          </cell>
        </row>
        <row r="291">
          <cell r="I291">
            <v>24242.801368516968</v>
          </cell>
        </row>
        <row r="292">
          <cell r="I292">
            <v>626.55528153</v>
          </cell>
        </row>
        <row r="293">
          <cell r="I293">
            <v>15.62082</v>
          </cell>
        </row>
        <row r="304">
          <cell r="I304">
            <v>47669.69513695097</v>
          </cell>
          <cell r="K304">
            <v>0.99999994602758835</v>
          </cell>
        </row>
        <row r="309">
          <cell r="I309">
            <v>7525.418386845</v>
          </cell>
        </row>
        <row r="314">
          <cell r="I314">
            <v>7.5614999999999997</v>
          </cell>
        </row>
        <row r="316">
          <cell r="I316">
            <v>1443.0530199999998</v>
          </cell>
        </row>
        <row r="317">
          <cell r="I317">
            <v>3794.3302289999997</v>
          </cell>
        </row>
        <row r="318">
          <cell r="I318">
            <v>1838.08248346</v>
          </cell>
        </row>
        <row r="319">
          <cell r="I319">
            <v>16.971550000000001</v>
          </cell>
        </row>
        <row r="320">
          <cell r="I320">
            <v>139.90457187999999</v>
          </cell>
        </row>
        <row r="321">
          <cell r="I321">
            <v>0</v>
          </cell>
        </row>
        <row r="322">
          <cell r="I322">
            <v>67.974303000000006</v>
          </cell>
        </row>
        <row r="323">
          <cell r="I323">
            <v>5877.9691698699999</v>
          </cell>
        </row>
        <row r="324">
          <cell r="I324">
            <v>24242.007998491248</v>
          </cell>
        </row>
        <row r="325">
          <cell r="I325">
            <v>626.52974532000007</v>
          </cell>
        </row>
        <row r="326">
          <cell r="I326">
            <v>15.62026</v>
          </cell>
        </row>
        <row r="337">
          <cell r="I337">
            <v>47668.130403866249</v>
          </cell>
          <cell r="K337">
            <v>1.0000000462537419</v>
          </cell>
        </row>
        <row r="342">
          <cell r="I342">
            <v>8822.3737645149995</v>
          </cell>
        </row>
        <row r="347">
          <cell r="I347">
            <v>8.865181999999999</v>
          </cell>
        </row>
        <row r="349">
          <cell r="I349">
            <v>1691.753528</v>
          </cell>
        </row>
        <row r="350">
          <cell r="I350">
            <v>4448.2575919999999</v>
          </cell>
        </row>
        <row r="351">
          <cell r="I351">
            <v>2154.8636695499999</v>
          </cell>
        </row>
        <row r="352">
          <cell r="I352">
            <v>19.897622999999999</v>
          </cell>
        </row>
        <row r="353">
          <cell r="I353">
            <v>164.02558121000001</v>
          </cell>
        </row>
        <row r="355">
          <cell r="I355">
            <v>79.69377999999999</v>
          </cell>
        </row>
        <row r="356">
          <cell r="I356">
            <v>6890.9977272799997</v>
          </cell>
        </row>
        <row r="357">
          <cell r="I357">
            <v>28419.955465202198</v>
          </cell>
        </row>
        <row r="358">
          <cell r="I358">
            <v>734.51202132000003</v>
          </cell>
        </row>
        <row r="359">
          <cell r="I359">
            <v>18.313417999999999</v>
          </cell>
        </row>
        <row r="370">
          <cell r="I370">
            <v>55883.440071077202</v>
          </cell>
          <cell r="K370">
            <v>0.99999955950221187</v>
          </cell>
        </row>
        <row r="375">
          <cell r="I375">
            <v>8822.8791413239996</v>
          </cell>
        </row>
        <row r="380">
          <cell r="I380">
            <v>8.865181999999999</v>
          </cell>
        </row>
        <row r="382">
          <cell r="I382">
            <v>1691.8504379999999</v>
          </cell>
        </row>
        <row r="383">
          <cell r="I383">
            <v>4448.5124040000001</v>
          </cell>
        </row>
        <row r="384">
          <cell r="I384">
            <v>2154.9871079999998</v>
          </cell>
        </row>
        <row r="385">
          <cell r="I385">
            <v>19.897622999999999</v>
          </cell>
        </row>
        <row r="386">
          <cell r="I386">
            <v>164.02558121000001</v>
          </cell>
        </row>
        <row r="388">
          <cell r="I388">
            <v>79.69377999999999</v>
          </cell>
        </row>
        <row r="389">
          <cell r="I389">
            <v>6891.3924677200002</v>
          </cell>
        </row>
        <row r="390">
          <cell r="I390">
            <v>28421.58345732548</v>
          </cell>
        </row>
        <row r="391">
          <cell r="I391">
            <v>734.55319003999989</v>
          </cell>
        </row>
        <row r="392">
          <cell r="I392">
            <v>18.313417999999999</v>
          </cell>
        </row>
        <row r="403">
          <cell r="I403">
            <v>55886.619053619477</v>
          </cell>
          <cell r="K403">
            <v>1.0000000001286269</v>
          </cell>
        </row>
        <row r="464">
          <cell r="I464">
            <v>9082.2379809739996</v>
          </cell>
        </row>
        <row r="469">
          <cell r="I469">
            <v>9.1257839999999995</v>
          </cell>
        </row>
        <row r="471">
          <cell r="I471">
            <v>1741.5843579999998</v>
          </cell>
        </row>
        <row r="472">
          <cell r="I472">
            <v>4579.2816229999999</v>
          </cell>
        </row>
        <row r="473">
          <cell r="I473">
            <v>2218.3354712400001</v>
          </cell>
        </row>
        <row r="474">
          <cell r="I474">
            <v>20.482537000000001</v>
          </cell>
        </row>
        <row r="475">
          <cell r="I475">
            <v>168.84730461000001</v>
          </cell>
        </row>
        <row r="477">
          <cell r="I477">
            <v>82.036476000000008</v>
          </cell>
        </row>
        <row r="478">
          <cell r="I478">
            <v>7093.973</v>
          </cell>
        </row>
        <row r="479">
          <cell r="I479">
            <v>29257.069106943909</v>
          </cell>
        </row>
        <row r="480">
          <cell r="I480">
            <v>756.14680010999984</v>
          </cell>
        </row>
        <row r="481">
          <cell r="I481">
            <v>18.851731999999998</v>
          </cell>
        </row>
        <row r="492">
          <cell r="I492">
            <v>57529.474083877911</v>
          </cell>
          <cell r="K492">
            <v>0.99999992901242407</v>
          </cell>
        </row>
        <row r="497">
          <cell r="I497">
            <v>9082.3741881120004</v>
          </cell>
        </row>
        <row r="502">
          <cell r="I502">
            <v>9.1259209999999999</v>
          </cell>
        </row>
        <row r="504">
          <cell r="I504">
            <v>1741.6104769999999</v>
          </cell>
        </row>
        <row r="505">
          <cell r="I505">
            <v>4579.3502989999997</v>
          </cell>
        </row>
        <row r="506">
          <cell r="I506">
            <v>2218.36874008</v>
          </cell>
        </row>
        <row r="507">
          <cell r="I507">
            <v>20.482844</v>
          </cell>
        </row>
        <row r="508">
          <cell r="I508">
            <v>168.84983749</v>
          </cell>
        </row>
        <row r="510">
          <cell r="I510">
            <v>82.037704000000005</v>
          </cell>
        </row>
        <row r="511">
          <cell r="I511">
            <v>7094.0793887199998</v>
          </cell>
        </row>
        <row r="512">
          <cell r="I512">
            <v>29257.507877443728</v>
          </cell>
        </row>
        <row r="513">
          <cell r="I513">
            <v>756.15764797999987</v>
          </cell>
        </row>
        <row r="514">
          <cell r="I514">
            <v>18.852011999999998</v>
          </cell>
        </row>
        <row r="525">
          <cell r="I525">
            <v>57530.332062825728</v>
          </cell>
          <cell r="K525">
            <v>0.99999999650952942</v>
          </cell>
        </row>
        <row r="596">
          <cell r="I596">
            <v>9082.4629894659993</v>
          </cell>
        </row>
        <row r="601">
          <cell r="I601">
            <v>9.1260099999999991</v>
          </cell>
        </row>
        <row r="603">
          <cell r="I603">
            <v>1741.6275049999999</v>
          </cell>
        </row>
        <row r="604">
          <cell r="I604">
            <v>4579.3950719999993</v>
          </cell>
        </row>
        <row r="605">
          <cell r="I605">
            <v>2218.3904301600001</v>
          </cell>
        </row>
        <row r="606">
          <cell r="I606">
            <v>20.483044</v>
          </cell>
        </row>
        <row r="607">
          <cell r="I607">
            <v>168.85148792000001</v>
          </cell>
        </row>
        <row r="609">
          <cell r="I609">
            <v>82.038505000000001</v>
          </cell>
        </row>
        <row r="610">
          <cell r="I610">
            <v>7094.1487500000003</v>
          </cell>
        </row>
        <row r="611">
          <cell r="I611">
            <v>29257.793939058094</v>
          </cell>
        </row>
        <row r="612">
          <cell r="I612">
            <v>756.16519040999981</v>
          </cell>
        </row>
        <row r="613">
          <cell r="I613">
            <v>18.852198999999999</v>
          </cell>
        </row>
        <row r="624">
          <cell r="I624">
            <v>57530.896112014088</v>
          </cell>
          <cell r="K624">
            <v>0.9999999806710107</v>
          </cell>
        </row>
        <row r="629">
          <cell r="I629">
            <v>9082.3750917819998</v>
          </cell>
        </row>
        <row r="634">
          <cell r="I634">
            <v>9.1259219999999992</v>
          </cell>
        </row>
        <row r="636">
          <cell r="I636">
            <v>1741.6106499999999</v>
          </cell>
        </row>
        <row r="637">
          <cell r="I637">
            <v>4579.3507549999995</v>
          </cell>
        </row>
        <row r="638">
          <cell r="I638">
            <v>2218.3689608</v>
          </cell>
        </row>
        <row r="639">
          <cell r="I639">
            <v>20.482845999999999</v>
          </cell>
        </row>
        <row r="640">
          <cell r="I640">
            <v>168.84985405999998</v>
          </cell>
        </row>
        <row r="642">
          <cell r="I642">
            <v>82.037713999999994</v>
          </cell>
        </row>
        <row r="643">
          <cell r="I643">
            <v>7094.0800953300004</v>
          </cell>
        </row>
        <row r="644">
          <cell r="I644">
            <v>29257.510792303128</v>
          </cell>
        </row>
        <row r="645">
          <cell r="I645">
            <v>756.15782645000002</v>
          </cell>
        </row>
        <row r="646">
          <cell r="I646">
            <v>18.852011999999998</v>
          </cell>
        </row>
        <row r="657">
          <cell r="I657">
            <v>57530.337716725131</v>
          </cell>
          <cell r="K657">
            <v>0.99999999723140276</v>
          </cell>
        </row>
        <row r="662">
          <cell r="I662">
            <v>3373.4455368649997</v>
          </cell>
        </row>
        <row r="667">
          <cell r="I667">
            <v>3.3896199999999999</v>
          </cell>
        </row>
        <row r="669">
          <cell r="I669">
            <v>646.88240899999994</v>
          </cell>
        </row>
        <row r="670">
          <cell r="I670">
            <v>1700.897641</v>
          </cell>
        </row>
        <row r="671">
          <cell r="I671">
            <v>823.96364315999995</v>
          </cell>
        </row>
        <row r="672">
          <cell r="I672">
            <v>7.6078959999999993</v>
          </cell>
        </row>
        <row r="673">
          <cell r="I673">
            <v>62.715509640000008</v>
          </cell>
        </row>
        <row r="675">
          <cell r="I675">
            <v>30.471105999999999</v>
          </cell>
        </row>
        <row r="676">
          <cell r="I676">
            <v>2634.9283599999999</v>
          </cell>
        </row>
        <row r="677">
          <cell r="I677">
            <v>10867.04944560669</v>
          </cell>
        </row>
        <row r="678">
          <cell r="I678">
            <v>280.85831215000002</v>
          </cell>
        </row>
        <row r="679">
          <cell r="I679">
            <v>7.002192</v>
          </cell>
        </row>
        <row r="690">
          <cell r="I690">
            <v>21368.351021421695</v>
          </cell>
          <cell r="K690">
            <v>1.0000004409803422</v>
          </cell>
        </row>
        <row r="695">
          <cell r="I695">
            <v>9601.3772992810009</v>
          </cell>
        </row>
        <row r="700">
          <cell r="I700">
            <v>9.6474119999999992</v>
          </cell>
        </row>
        <row r="702">
          <cell r="I702">
            <v>1841.133051</v>
          </cell>
        </row>
        <row r="703">
          <cell r="I703">
            <v>4841.0326519999999</v>
          </cell>
        </row>
        <row r="704">
          <cell r="I704">
            <v>2345.1351834299999</v>
          </cell>
        </row>
        <row r="705">
          <cell r="I705">
            <v>21.653314999999999</v>
          </cell>
        </row>
        <row r="706">
          <cell r="I706">
            <v>178.49859089</v>
          </cell>
        </row>
        <row r="708">
          <cell r="I708">
            <v>86.725537999999986</v>
          </cell>
        </row>
        <row r="709">
          <cell r="I709">
            <v>7499.4634000000005</v>
          </cell>
        </row>
        <row r="710">
          <cell r="I710">
            <v>30929.398654153865</v>
          </cell>
        </row>
        <row r="711">
          <cell r="I711">
            <v>799.36848264000002</v>
          </cell>
        </row>
        <row r="712">
          <cell r="I712">
            <v>19.929293999999999</v>
          </cell>
        </row>
        <row r="723">
          <cell r="I723">
            <v>60817.846396394874</v>
          </cell>
          <cell r="K723">
            <v>0.99999997703971821</v>
          </cell>
        </row>
        <row r="728">
          <cell r="I728">
            <v>9601.3676496389999</v>
          </cell>
        </row>
        <row r="733">
          <cell r="I733">
            <v>9.6474019999999996</v>
          </cell>
        </row>
        <row r="735">
          <cell r="I735">
            <v>1841.1312009999999</v>
          </cell>
        </row>
        <row r="736">
          <cell r="I736">
            <v>4841.027787</v>
          </cell>
        </row>
        <row r="737">
          <cell r="I737">
            <v>2345.1328267500003</v>
          </cell>
        </row>
        <row r="738">
          <cell r="I738">
            <v>21.653293999999999</v>
          </cell>
        </row>
        <row r="739">
          <cell r="I739">
            <v>178.49841086000001</v>
          </cell>
        </row>
        <row r="741">
          <cell r="I741">
            <v>86.725448</v>
          </cell>
        </row>
        <row r="742">
          <cell r="I742">
            <v>7499.4634000000005</v>
          </cell>
        </row>
        <row r="743">
          <cell r="I743">
            <v>30929.367571273888</v>
          </cell>
        </row>
        <row r="744">
          <cell r="I744">
            <v>799.36755224000001</v>
          </cell>
        </row>
        <row r="745">
          <cell r="I745">
            <v>19.929293999999999</v>
          </cell>
        </row>
        <row r="756">
          <cell r="I756">
            <v>60817.792442762904</v>
          </cell>
          <cell r="K756">
            <v>0.99999985315566786</v>
          </cell>
        </row>
        <row r="796">
          <cell r="I796">
            <v>119.35623899999999</v>
          </cell>
        </row>
        <row r="797">
          <cell r="I797">
            <v>36.045583999999998</v>
          </cell>
        </row>
        <row r="800">
          <cell r="I800">
            <v>47.613827999999998</v>
          </cell>
        </row>
        <row r="801">
          <cell r="I801">
            <v>10.235244999999999</v>
          </cell>
        </row>
        <row r="802">
          <cell r="I802">
            <v>47.613827999999998</v>
          </cell>
        </row>
        <row r="806">
          <cell r="I806">
            <v>2055.1031809999999</v>
          </cell>
          <cell r="K806">
            <v>0.98953669032348224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41">
          <cell r="I41">
            <v>100.5737397443</v>
          </cell>
        </row>
        <row r="42">
          <cell r="I42">
            <v>30.3722694</v>
          </cell>
        </row>
        <row r="43">
          <cell r="I43">
            <v>0.79451299999999991</v>
          </cell>
        </row>
        <row r="46">
          <cell r="I46">
            <v>0.43580998900000001</v>
          </cell>
        </row>
        <row r="47">
          <cell r="I47">
            <v>5.8533999999999996E-2</v>
          </cell>
        </row>
        <row r="48">
          <cell r="I48">
            <v>1.1506799999999999</v>
          </cell>
        </row>
        <row r="49">
          <cell r="I49">
            <v>3.858724</v>
          </cell>
        </row>
        <row r="50">
          <cell r="I50">
            <v>0.89152100000000001</v>
          </cell>
        </row>
        <row r="51">
          <cell r="I51">
            <v>0.244422</v>
          </cell>
        </row>
        <row r="52">
          <cell r="I52">
            <v>9.7279045050000015</v>
          </cell>
        </row>
        <row r="53">
          <cell r="I53">
            <v>0.27059300000000003</v>
          </cell>
        </row>
        <row r="54">
          <cell r="I54">
            <v>91.43273207</v>
          </cell>
        </row>
        <row r="55">
          <cell r="I55">
            <v>2.1718800000000003</v>
          </cell>
        </row>
        <row r="56">
          <cell r="I56">
            <v>0.315388</v>
          </cell>
        </row>
        <row r="64">
          <cell r="I64">
            <v>251.63819191790003</v>
          </cell>
          <cell r="K64">
            <v>1.6882658903844316</v>
          </cell>
        </row>
        <row r="70">
          <cell r="I70">
            <v>97.269345903599998</v>
          </cell>
        </row>
        <row r="71">
          <cell r="I71">
            <v>29.375252463000002</v>
          </cell>
        </row>
        <row r="72">
          <cell r="I72">
            <v>0.76840900000000001</v>
          </cell>
        </row>
        <row r="75">
          <cell r="I75">
            <v>0.42149159599999997</v>
          </cell>
        </row>
        <row r="76">
          <cell r="I76">
            <v>11.699881000000001</v>
          </cell>
        </row>
        <row r="77">
          <cell r="I77">
            <v>1.1128739999999999</v>
          </cell>
        </row>
        <row r="78">
          <cell r="I78">
            <v>3.7319439999999999</v>
          </cell>
        </row>
        <row r="79">
          <cell r="I79">
            <v>0.86223000000000005</v>
          </cell>
        </row>
        <row r="80">
          <cell r="I80">
            <v>0.23639199999999999</v>
          </cell>
        </row>
        <row r="81">
          <cell r="I81">
            <v>9.4088025640000001</v>
          </cell>
        </row>
        <row r="82">
          <cell r="I82">
            <v>0.26170199999999999</v>
          </cell>
        </row>
        <row r="83">
          <cell r="I83">
            <v>88.430100147999994</v>
          </cell>
        </row>
        <row r="84">
          <cell r="I84">
            <v>2.1005220000000002</v>
          </cell>
        </row>
        <row r="85">
          <cell r="I85">
            <v>0.30502599999999996</v>
          </cell>
        </row>
        <row r="93">
          <cell r="I93">
            <v>255.01660367459999</v>
          </cell>
          <cell r="K93">
            <v>0.83018466510011024</v>
          </cell>
        </row>
        <row r="99">
          <cell r="I99">
            <v>131.36432311019001</v>
          </cell>
        </row>
        <row r="100">
          <cell r="I100">
            <v>30.470004285000002</v>
          </cell>
        </row>
        <row r="101">
          <cell r="I101">
            <v>2.223E-2</v>
          </cell>
        </row>
        <row r="104">
          <cell r="I104">
            <v>0.43719938299999994</v>
          </cell>
        </row>
        <row r="105">
          <cell r="I105">
            <v>5.8720999999999995E-2</v>
          </cell>
        </row>
        <row r="106">
          <cell r="I106">
            <v>1.1543479999999999</v>
          </cell>
        </row>
        <row r="107">
          <cell r="I107">
            <v>3.8710239999999998</v>
          </cell>
        </row>
        <row r="108">
          <cell r="I108">
            <v>0.89436199999999999</v>
          </cell>
        </row>
        <row r="109">
          <cell r="I109">
            <v>0.245201</v>
          </cell>
        </row>
        <row r="110">
          <cell r="I110">
            <v>9.7594439170000005</v>
          </cell>
        </row>
        <row r="111">
          <cell r="I111">
            <v>0.27145600000000003</v>
          </cell>
        </row>
        <row r="112">
          <cell r="I112">
            <v>91.725681209000001</v>
          </cell>
        </row>
        <row r="113">
          <cell r="I113">
            <v>2.1788010000000004</v>
          </cell>
        </row>
        <row r="114">
          <cell r="I114">
            <v>0.31639299999999998</v>
          </cell>
        </row>
        <row r="122">
          <cell r="I122">
            <v>282.13843790419003</v>
          </cell>
          <cell r="K122">
            <v>0.83536125229675606</v>
          </cell>
        </row>
        <row r="128">
          <cell r="I128">
            <v>121.67720544060001</v>
          </cell>
        </row>
        <row r="129">
          <cell r="I129">
            <v>36.745716043000002</v>
          </cell>
        </row>
        <row r="130">
          <cell r="I130">
            <v>0.96122599999999991</v>
          </cell>
        </row>
        <row r="133">
          <cell r="I133">
            <v>0.52725599999999995</v>
          </cell>
        </row>
        <row r="134">
          <cell r="I134">
            <v>7.081599999999999E-2</v>
          </cell>
        </row>
        <row r="135">
          <cell r="I135">
            <v>1.3921289999999999</v>
          </cell>
        </row>
        <row r="136">
          <cell r="I136">
            <v>4.6684029999999996</v>
          </cell>
        </row>
        <row r="137">
          <cell r="I137">
            <v>1.078589</v>
          </cell>
        </row>
        <row r="138">
          <cell r="I138">
            <v>11.769759449</v>
          </cell>
        </row>
        <row r="139">
          <cell r="I139">
            <v>0.327372</v>
          </cell>
        </row>
        <row r="140">
          <cell r="I140">
            <v>110.620945944</v>
          </cell>
        </row>
        <row r="141">
          <cell r="I141">
            <v>110.620945944</v>
          </cell>
        </row>
        <row r="142">
          <cell r="I142">
            <v>2.6276069999999998</v>
          </cell>
        </row>
        <row r="143">
          <cell r="I143">
            <v>0.38156599999999996</v>
          </cell>
        </row>
        <row r="151">
          <cell r="I151">
            <v>414.76873082060001</v>
          </cell>
          <cell r="K151">
            <v>0.4111669755652379</v>
          </cell>
        </row>
        <row r="159">
          <cell r="I159">
            <v>0.80951399999999996</v>
          </cell>
        </row>
        <row r="162">
          <cell r="I162">
            <v>0.44403753989999994</v>
          </cell>
        </row>
        <row r="163">
          <cell r="I163">
            <v>5.9638999999999998E-2</v>
          </cell>
        </row>
        <row r="164">
          <cell r="I164">
            <v>1.1724059999999998</v>
          </cell>
        </row>
        <row r="165">
          <cell r="I165">
            <v>3.931578</v>
          </cell>
        </row>
        <row r="166">
          <cell r="I166">
            <v>0.90835299999999997</v>
          </cell>
        </row>
        <row r="167">
          <cell r="I167">
            <v>0.24903699999999998</v>
          </cell>
        </row>
        <row r="168">
          <cell r="I168">
            <v>9.9121093729999998</v>
          </cell>
        </row>
        <row r="169">
          <cell r="I169">
            <v>0.27570300000000003</v>
          </cell>
        </row>
        <row r="170">
          <cell r="I170">
            <v>93.161446455000004</v>
          </cell>
        </row>
        <row r="171">
          <cell r="I171">
            <v>2.212885</v>
          </cell>
        </row>
        <row r="172">
          <cell r="I172">
            <v>0.32134299999999993</v>
          </cell>
        </row>
        <row r="180">
          <cell r="I180">
            <v>256.39237934310006</v>
          </cell>
          <cell r="K180">
            <v>0.64909832013358426</v>
          </cell>
        </row>
        <row r="186">
          <cell r="I186">
            <v>140.76819</v>
          </cell>
        </row>
        <row r="187">
          <cell r="I187">
            <v>42.51199338</v>
          </cell>
        </row>
        <row r="188">
          <cell r="I188">
            <v>1.112042</v>
          </cell>
        </row>
        <row r="191">
          <cell r="I191">
            <v>0.60998299999999994</v>
          </cell>
        </row>
        <row r="192">
          <cell r="I192">
            <v>8.1927E-2</v>
          </cell>
        </row>
        <row r="193">
          <cell r="I193">
            <v>1.610552</v>
          </cell>
        </row>
        <row r="194">
          <cell r="I194">
            <v>5.4008690000000001</v>
          </cell>
        </row>
        <row r="195">
          <cell r="I195">
            <v>1.2478189999999998</v>
          </cell>
        </row>
        <row r="196">
          <cell r="I196">
            <v>0.34210499999999999</v>
          </cell>
        </row>
        <row r="197">
          <cell r="I197">
            <v>13.616418326000002</v>
          </cell>
        </row>
        <row r="198">
          <cell r="I198">
            <v>0.37873699999999999</v>
          </cell>
        </row>
        <row r="199">
          <cell r="I199">
            <v>127.97692232700001</v>
          </cell>
        </row>
        <row r="200">
          <cell r="I200">
            <v>3.0398749999999999</v>
          </cell>
        </row>
        <row r="201">
          <cell r="I201">
            <v>0.44143300000000002</v>
          </cell>
        </row>
        <row r="209">
          <cell r="I209">
            <v>352.21088703300006</v>
          </cell>
          <cell r="K209">
            <v>0.82615511197478131</v>
          </cell>
        </row>
        <row r="215">
          <cell r="I215">
            <v>1973.2766698091</v>
          </cell>
        </row>
        <row r="216">
          <cell r="I216">
            <v>595.92955428200003</v>
          </cell>
        </row>
        <row r="217">
          <cell r="I217">
            <v>15.586931999999999</v>
          </cell>
        </row>
        <row r="220">
          <cell r="I220">
            <v>8.5519528620000003</v>
          </cell>
        </row>
        <row r="221">
          <cell r="I221">
            <v>1.1486209999999999</v>
          </cell>
        </row>
        <row r="222">
          <cell r="I222">
            <v>22.579941999999999</v>
          </cell>
        </row>
        <row r="223">
          <cell r="I223">
            <v>75.720212000000004</v>
          </cell>
        </row>
        <row r="224">
          <cell r="I224">
            <v>14.321854999999999</v>
          </cell>
        </row>
        <row r="225">
          <cell r="I225">
            <v>4.7963239999999994</v>
          </cell>
        </row>
        <row r="226">
          <cell r="I226">
            <v>190.902255639</v>
          </cell>
        </row>
        <row r="227">
          <cell r="I227">
            <v>5.309883000000001</v>
          </cell>
        </row>
        <row r="228">
          <cell r="I228">
            <v>1794.2427281060002</v>
          </cell>
        </row>
        <row r="229">
          <cell r="I229">
            <v>42.619053999999998</v>
          </cell>
        </row>
        <row r="230">
          <cell r="I230">
            <v>6.1889009999999995</v>
          </cell>
        </row>
        <row r="238">
          <cell r="I238">
            <v>4934.0257956981004</v>
          </cell>
          <cell r="K238">
            <v>0.87830422244212347</v>
          </cell>
        </row>
        <row r="244">
          <cell r="I244">
            <v>1973.2766698091</v>
          </cell>
        </row>
        <row r="245">
          <cell r="I245">
            <v>595.92955428200003</v>
          </cell>
        </row>
        <row r="246">
          <cell r="I246">
            <v>3.2171999999999999E-2</v>
          </cell>
        </row>
        <row r="249">
          <cell r="I249">
            <v>8.5506782440000002</v>
          </cell>
        </row>
        <row r="250">
          <cell r="I250">
            <v>1.14845</v>
          </cell>
        </row>
        <row r="251">
          <cell r="I251">
            <v>22.576577999999998</v>
          </cell>
        </row>
        <row r="252">
          <cell r="I252">
            <v>75.708928999999998</v>
          </cell>
        </row>
        <row r="253">
          <cell r="I253">
            <v>17.491813</v>
          </cell>
        </row>
        <row r="254">
          <cell r="I254">
            <v>4.7956089999999998</v>
          </cell>
        </row>
        <row r="255">
          <cell r="I255">
            <v>4.7956089999999998</v>
          </cell>
        </row>
        <row r="256">
          <cell r="I256">
            <v>5.3090929999999998</v>
          </cell>
        </row>
        <row r="257">
          <cell r="I257">
            <v>1793.9753696140001</v>
          </cell>
        </row>
        <row r="258">
          <cell r="I258">
            <v>42.612701999999999</v>
          </cell>
        </row>
        <row r="259">
          <cell r="I259">
            <v>6.1879799999999996</v>
          </cell>
        </row>
        <row r="267">
          <cell r="I267">
            <v>4735.6336929491008</v>
          </cell>
          <cell r="K267">
            <v>0.91509942089741325</v>
          </cell>
        </row>
        <row r="273">
          <cell r="I273">
            <v>1973.5707492421</v>
          </cell>
        </row>
        <row r="274">
          <cell r="I274">
            <v>596.01836627099999</v>
          </cell>
        </row>
        <row r="275">
          <cell r="I275">
            <v>15.590828</v>
          </cell>
        </row>
        <row r="278">
          <cell r="I278">
            <v>8.5519528620000003</v>
          </cell>
        </row>
        <row r="279">
          <cell r="I279">
            <v>1.1486209999999999</v>
          </cell>
        </row>
        <row r="280">
          <cell r="I280">
            <v>22.579941999999999</v>
          </cell>
        </row>
        <row r="281">
          <cell r="I281">
            <v>75.720212000000004</v>
          </cell>
        </row>
        <row r="282">
          <cell r="I282">
            <v>14.321854999999999</v>
          </cell>
        </row>
        <row r="283">
          <cell r="I283">
            <v>4.7963239999999994</v>
          </cell>
        </row>
        <row r="284">
          <cell r="I284">
            <v>190.902255639</v>
          </cell>
        </row>
        <row r="285">
          <cell r="I285">
            <v>5.309883000000001</v>
          </cell>
        </row>
        <row r="286">
          <cell r="I286">
            <v>1794.2427281060002</v>
          </cell>
        </row>
        <row r="287">
          <cell r="I287">
            <v>42.619053999999998</v>
          </cell>
        </row>
        <row r="288">
          <cell r="I288">
            <v>6.1889009999999995</v>
          </cell>
        </row>
        <row r="296">
          <cell r="I296">
            <v>4934.8314651200999</v>
          </cell>
          <cell r="K296">
            <v>0.87816082689554098</v>
          </cell>
        </row>
      </sheetData>
      <sheetData sheetId="46">
        <row r="13">
          <cell r="I13">
            <v>7834.1380877800002</v>
          </cell>
        </row>
        <row r="14">
          <cell r="I14">
            <v>2365.90970251</v>
          </cell>
        </row>
        <row r="15">
          <cell r="I15">
            <v>177.03611999999998</v>
          </cell>
        </row>
        <row r="16">
          <cell r="I16">
            <v>131.653121</v>
          </cell>
        </row>
        <row r="19">
          <cell r="I19">
            <v>133.072711</v>
          </cell>
        </row>
        <row r="20">
          <cell r="I20">
            <v>103.20225599999999</v>
          </cell>
        </row>
        <row r="21">
          <cell r="I21">
            <v>385.74129599999998</v>
          </cell>
        </row>
        <row r="22">
          <cell r="I22">
            <v>64.075592999999998</v>
          </cell>
        </row>
        <row r="23">
          <cell r="I23">
            <v>55.849227999999997</v>
          </cell>
        </row>
        <row r="24">
          <cell r="I24">
            <v>0</v>
          </cell>
        </row>
        <row r="25">
          <cell r="I25">
            <v>40.484139999999996</v>
          </cell>
        </row>
        <row r="26">
          <cell r="I26">
            <v>0</v>
          </cell>
        </row>
        <row r="27">
          <cell r="I27">
            <v>41.723151000000001</v>
          </cell>
        </row>
        <row r="28">
          <cell r="I28">
            <v>130.49661999999998</v>
          </cell>
        </row>
        <row r="36">
          <cell r="I36">
            <v>12144.823813290001</v>
          </cell>
          <cell r="K36">
            <v>1.007208096144977</v>
          </cell>
        </row>
        <row r="42">
          <cell r="I42">
            <v>7837.2187261951003</v>
          </cell>
        </row>
        <row r="43">
          <cell r="I43">
            <v>2366.84005531</v>
          </cell>
        </row>
        <row r="44">
          <cell r="I44">
            <v>264.86084999999997</v>
          </cell>
        </row>
        <row r="45">
          <cell r="I45">
            <v>131.705006</v>
          </cell>
        </row>
        <row r="48">
          <cell r="I48">
            <v>133.123953</v>
          </cell>
        </row>
        <row r="49">
          <cell r="I49">
            <v>103.24283799999999</v>
          </cell>
        </row>
        <row r="50">
          <cell r="I50">
            <v>385.89298199999996</v>
          </cell>
        </row>
        <row r="51">
          <cell r="I51">
            <v>64.100785000000002</v>
          </cell>
        </row>
        <row r="52">
          <cell r="I52">
            <v>55.871222999999993</v>
          </cell>
        </row>
        <row r="53">
          <cell r="I53">
            <v>0</v>
          </cell>
        </row>
        <row r="54">
          <cell r="I54">
            <v>40.500104999999998</v>
          </cell>
        </row>
        <row r="56">
          <cell r="I56">
            <v>41.739543999999995</v>
          </cell>
        </row>
        <row r="57">
          <cell r="I57">
            <v>130.54115999999999</v>
          </cell>
        </row>
        <row r="65">
          <cell r="I65">
            <v>12237.3662035051</v>
          </cell>
          <cell r="K65">
            <v>0.99959009124825693</v>
          </cell>
        </row>
        <row r="71">
          <cell r="I71">
            <v>7832.8327432599999</v>
          </cell>
        </row>
        <row r="72">
          <cell r="I72">
            <v>2365.5154884600001</v>
          </cell>
        </row>
        <row r="73">
          <cell r="I73">
            <v>264.71305999999998</v>
          </cell>
        </row>
        <row r="74">
          <cell r="I74">
            <v>131.63088399999998</v>
          </cell>
        </row>
        <row r="77">
          <cell r="I77">
            <v>133.05111400000001</v>
          </cell>
        </row>
        <row r="78">
          <cell r="I78">
            <v>103.18505999999999</v>
          </cell>
        </row>
        <row r="79">
          <cell r="I79">
            <v>385.67701899999997</v>
          </cell>
        </row>
        <row r="80">
          <cell r="I80">
            <v>64.064920000000001</v>
          </cell>
        </row>
        <row r="81">
          <cell r="I81">
            <v>55.839936999999992</v>
          </cell>
        </row>
        <row r="83">
          <cell r="I83">
            <v>40.477629999999998</v>
          </cell>
        </row>
        <row r="84">
          <cell r="I84">
            <v>0</v>
          </cell>
        </row>
        <row r="85">
          <cell r="I85">
            <v>41.716175</v>
          </cell>
        </row>
        <row r="86">
          <cell r="I86">
            <v>130.46297399999997</v>
          </cell>
        </row>
        <row r="94">
          <cell r="I94">
            <v>12230.50087672</v>
          </cell>
          <cell r="K94">
            <v>1.0001511894973589</v>
          </cell>
        </row>
        <row r="100">
          <cell r="I100">
            <v>7833.2324756227999</v>
          </cell>
        </row>
        <row r="101">
          <cell r="I101">
            <v>2365.6362076400001</v>
          </cell>
        </row>
        <row r="102">
          <cell r="I102">
            <v>264.72684000000004</v>
          </cell>
        </row>
        <row r="103">
          <cell r="I103">
            <v>131.63762199999999</v>
          </cell>
        </row>
        <row r="106">
          <cell r="I106">
            <v>133.055746</v>
          </cell>
        </row>
        <row r="107">
          <cell r="I107">
            <v>103.190326</v>
          </cell>
        </row>
        <row r="108">
          <cell r="I108">
            <v>385.696709</v>
          </cell>
        </row>
        <row r="109">
          <cell r="I109">
            <v>64.068220999999994</v>
          </cell>
        </row>
        <row r="110">
          <cell r="I110">
            <v>55.842765</v>
          </cell>
        </row>
        <row r="112">
          <cell r="I112">
            <v>40.479621999999992</v>
          </cell>
        </row>
        <row r="114">
          <cell r="I114">
            <v>41.718311</v>
          </cell>
        </row>
        <row r="115">
          <cell r="I115">
            <v>130.466138</v>
          </cell>
        </row>
        <row r="123">
          <cell r="I123">
            <v>12231.111210262799</v>
          </cell>
          <cell r="K123">
            <v>1.0001020994507965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 "/>
      <sheetName val="Приложение 3 оценка"/>
      <sheetName val="Приложение 3 предельные"/>
      <sheetName val="002"/>
      <sheetName val="008"/>
      <sheetName val="009"/>
      <sheetName val="010"/>
      <sheetName val="014"/>
      <sheetName val="016"/>
      <sheetName val="017"/>
      <sheetName val="020"/>
      <sheetName val="021"/>
      <sheetName val="023"/>
      <sheetName val="024"/>
      <sheetName val="025"/>
      <sheetName val="026"/>
      <sheetName val="028"/>
      <sheetName val="035"/>
      <sheetName val="036"/>
      <sheetName val="037"/>
      <sheetName val="039"/>
      <sheetName val="044"/>
      <sheetName val="050"/>
      <sheetName val="057"/>
      <sheetName val="058"/>
      <sheetName val="061"/>
      <sheetName val="062"/>
      <sheetName val="063"/>
      <sheetName val="065"/>
      <sheetName val="069"/>
      <sheetName val="080"/>
      <sheetName val="082"/>
      <sheetName val="085"/>
      <sheetName val="087"/>
      <sheetName val="089"/>
      <sheetName val="090"/>
      <sheetName val="095"/>
      <sheetName val="097"/>
      <sheetName val="099"/>
      <sheetName val="100"/>
      <sheetName val="101"/>
      <sheetName val="102"/>
      <sheetName val="103"/>
      <sheetName val="105"/>
      <sheetName val="108"/>
      <sheetName val="109"/>
      <sheetName val="110"/>
      <sheetName val="111"/>
      <sheetName val="114"/>
      <sheetName val="115"/>
      <sheetName val="116"/>
      <sheetName val="117"/>
      <sheetName val="118"/>
      <sheetName val="119"/>
      <sheetName val="120"/>
      <sheetName val="124"/>
      <sheetName val="125"/>
      <sheetName val="126"/>
      <sheetName val="127"/>
      <sheetName val="128"/>
      <sheetName val="130"/>
      <sheetName val="131"/>
      <sheetName val="132"/>
      <sheetName val="133"/>
      <sheetName val="134"/>
      <sheetName val="135"/>
      <sheetName val="137"/>
      <sheetName val="139"/>
      <sheetName val="140"/>
      <sheetName val="141"/>
      <sheetName val="142"/>
      <sheetName val="143"/>
      <sheetName val="145"/>
      <sheetName val="146"/>
      <sheetName val="147"/>
      <sheetName val="ЦДиК"/>
      <sheetName val="ИТОГО (рабочий)"/>
      <sheetName val="БД1"/>
      <sheetName val="БД2"/>
      <sheetName val="БД3"/>
      <sheetName val="Б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45">
          <cell r="H45">
            <v>14506.934748</v>
          </cell>
        </row>
        <row r="46">
          <cell r="H46">
            <v>4381.0942939999995</v>
          </cell>
        </row>
        <row r="47">
          <cell r="H47">
            <v>5395.7408569999998</v>
          </cell>
        </row>
        <row r="48">
          <cell r="H48">
            <v>25517.078118999998</v>
          </cell>
        </row>
        <row r="50">
          <cell r="H50">
            <v>1434.0313589999998</v>
          </cell>
        </row>
        <row r="51">
          <cell r="H51">
            <v>1458.2171919999998</v>
          </cell>
        </row>
        <row r="53">
          <cell r="H53">
            <v>10.857866999999999</v>
          </cell>
        </row>
        <row r="54">
          <cell r="H54">
            <v>3659.2564969999999</v>
          </cell>
        </row>
        <row r="55">
          <cell r="H55">
            <v>7673.8307150000001</v>
          </cell>
        </row>
        <row r="56">
          <cell r="H56">
            <v>4935.0042794010715</v>
          </cell>
        </row>
        <row r="57">
          <cell r="H57">
            <v>433.17839900000001</v>
          </cell>
        </row>
        <row r="58">
          <cell r="H58">
            <v>31.732962999999998</v>
          </cell>
        </row>
        <row r="59">
          <cell r="H59">
            <v>2614.5763849999998</v>
          </cell>
        </row>
        <row r="60">
          <cell r="H60">
            <v>38738.882482000001</v>
          </cell>
        </row>
        <row r="61">
          <cell r="H61">
            <v>2375.8039639999997</v>
          </cell>
        </row>
        <row r="68">
          <cell r="H68">
            <v>115423.65516040107</v>
          </cell>
          <cell r="J68">
            <v>1.003873164811647</v>
          </cell>
        </row>
        <row r="77">
          <cell r="H77">
            <v>14506.934748</v>
          </cell>
        </row>
        <row r="78">
          <cell r="H78">
            <v>4381.0942939999995</v>
          </cell>
        </row>
        <row r="79">
          <cell r="H79">
            <v>5395.7416450000001</v>
          </cell>
        </row>
        <row r="80">
          <cell r="H80">
            <v>25517.078118999998</v>
          </cell>
        </row>
        <row r="82">
          <cell r="H82">
            <v>1434.0319959999999</v>
          </cell>
        </row>
        <row r="83">
          <cell r="H83">
            <v>1458.2148439999999</v>
          </cell>
        </row>
        <row r="85">
          <cell r="H85">
            <v>10.857816999999999</v>
          </cell>
        </row>
        <row r="86">
          <cell r="H86">
            <v>3659.2571849999999</v>
          </cell>
        </row>
        <row r="87">
          <cell r="H87">
            <v>7673.8321419999993</v>
          </cell>
        </row>
        <row r="88">
          <cell r="H88">
            <v>4935.0052288920197</v>
          </cell>
        </row>
        <row r="89">
          <cell r="H89">
            <v>433.17848800000002</v>
          </cell>
        </row>
        <row r="90">
          <cell r="H90">
            <v>31.732966999999999</v>
          </cell>
        </row>
        <row r="91">
          <cell r="H91">
            <v>2614.5768659999999</v>
          </cell>
        </row>
        <row r="92">
          <cell r="H92">
            <v>38738.889747000001</v>
          </cell>
        </row>
        <row r="93">
          <cell r="H93">
            <v>2375.8044679999994</v>
          </cell>
        </row>
        <row r="94">
          <cell r="H94">
            <v>363.23743099999996</v>
          </cell>
        </row>
        <row r="100">
          <cell r="H100">
            <v>115423.66587189202</v>
          </cell>
          <cell r="J100">
            <v>1.0038730716506974</v>
          </cell>
        </row>
        <row r="141">
          <cell r="H141">
            <v>14506.934748</v>
          </cell>
        </row>
        <row r="142">
          <cell r="H142">
            <v>4381.0942939999995</v>
          </cell>
        </row>
        <row r="143">
          <cell r="H143">
            <v>5395.7416450000001</v>
          </cell>
        </row>
        <row r="144">
          <cell r="H144">
            <v>25517.078118999998</v>
          </cell>
        </row>
        <row r="146">
          <cell r="H146">
            <v>1434.0319959999999</v>
          </cell>
        </row>
        <row r="147">
          <cell r="H147">
            <v>1458.214931</v>
          </cell>
        </row>
        <row r="149">
          <cell r="H149">
            <v>10.857816999999999</v>
          </cell>
        </row>
        <row r="150">
          <cell r="H150">
            <v>3659.2572679999998</v>
          </cell>
        </row>
        <row r="151">
          <cell r="H151">
            <v>7673.8324279999997</v>
          </cell>
        </row>
        <row r="152">
          <cell r="H152">
            <v>4935.0052660226775</v>
          </cell>
        </row>
        <row r="153">
          <cell r="H153">
            <v>433.16860700000001</v>
          </cell>
        </row>
        <row r="154">
          <cell r="H154">
            <v>31.732966999999999</v>
          </cell>
        </row>
        <row r="155">
          <cell r="H155">
            <v>2614.5769609999998</v>
          </cell>
        </row>
        <row r="156">
          <cell r="H156">
            <v>38738.890621999999</v>
          </cell>
        </row>
        <row r="157">
          <cell r="H157">
            <v>2375.8178019999991</v>
          </cell>
        </row>
        <row r="158">
          <cell r="H158">
            <v>363.237437</v>
          </cell>
        </row>
        <row r="164">
          <cell r="H164">
            <v>115423.67316902269</v>
          </cell>
          <cell r="J164">
            <v>1.0038730081854415</v>
          </cell>
        </row>
        <row r="173">
          <cell r="H173">
            <v>14506.934748</v>
          </cell>
        </row>
        <row r="174">
          <cell r="H174">
            <v>4381.0942939999995</v>
          </cell>
        </row>
        <row r="175">
          <cell r="H175">
            <v>5395.7414880000006</v>
          </cell>
        </row>
        <row r="176">
          <cell r="H176">
            <v>25517.078118999998</v>
          </cell>
        </row>
        <row r="178">
          <cell r="H178">
            <v>1434.0319959999999</v>
          </cell>
        </row>
        <row r="179">
          <cell r="H179">
            <v>1458.2155760000001</v>
          </cell>
        </row>
        <row r="182">
          <cell r="H182">
            <v>3659.2572679999998</v>
          </cell>
        </row>
        <row r="183">
          <cell r="H183">
            <v>7673.8324279999997</v>
          </cell>
        </row>
        <row r="184">
          <cell r="H184">
            <v>4935.0052661261707</v>
          </cell>
        </row>
        <row r="185">
          <cell r="H185">
            <v>433.178607</v>
          </cell>
        </row>
        <row r="187">
          <cell r="H187">
            <v>2614.5769609999998</v>
          </cell>
        </row>
        <row r="188">
          <cell r="H188">
            <v>38738.890621999999</v>
          </cell>
        </row>
        <row r="189">
          <cell r="H189">
            <v>2375.8041409999996</v>
          </cell>
        </row>
        <row r="190">
          <cell r="H190">
            <v>363.237437</v>
          </cell>
        </row>
        <row r="196">
          <cell r="H196">
            <v>115423.66761612617</v>
          </cell>
          <cell r="J196">
            <v>1.0038730564805878</v>
          </cell>
        </row>
        <row r="228">
          <cell r="H228">
            <v>0</v>
          </cell>
        </row>
        <row r="237">
          <cell r="H237">
            <v>16924.766083999999</v>
          </cell>
        </row>
        <row r="238">
          <cell r="H238">
            <v>5111.2793569999994</v>
          </cell>
        </row>
        <row r="239">
          <cell r="H239">
            <v>6295.073308</v>
          </cell>
        </row>
        <row r="240">
          <cell r="H240">
            <v>25517.078118999998</v>
          </cell>
        </row>
        <row r="242">
          <cell r="H242">
            <v>1673.03754</v>
          </cell>
        </row>
        <row r="243">
          <cell r="H243">
            <v>1701.251798</v>
          </cell>
        </row>
        <row r="245">
          <cell r="H245">
            <v>12.66752</v>
          </cell>
        </row>
        <row r="246">
          <cell r="H246">
            <v>4269.134016</v>
          </cell>
        </row>
        <row r="247">
          <cell r="H247">
            <v>8952.8053550000004</v>
          </cell>
        </row>
        <row r="248">
          <cell r="H248">
            <v>5757.506917430158</v>
          </cell>
        </row>
        <row r="249">
          <cell r="H249">
            <v>505.37516099999999</v>
          </cell>
        </row>
        <row r="250">
          <cell r="H250">
            <v>37.021799999999999</v>
          </cell>
        </row>
        <row r="251">
          <cell r="H251">
            <v>3050.3401779999999</v>
          </cell>
        </row>
        <row r="252">
          <cell r="H252">
            <v>45195.378074</v>
          </cell>
        </row>
        <row r="253">
          <cell r="H253">
            <v>2771.7698439999995</v>
          </cell>
        </row>
        <row r="254">
          <cell r="H254">
            <v>423.777064</v>
          </cell>
        </row>
        <row r="260">
          <cell r="H260">
            <v>130408.16276643015</v>
          </cell>
          <cell r="J260">
            <v>0.88852344471359745</v>
          </cell>
        </row>
        <row r="269">
          <cell r="H269">
            <v>14506.988020999999</v>
          </cell>
        </row>
        <row r="270">
          <cell r="H270">
            <v>4381.1103819999998</v>
          </cell>
        </row>
        <row r="271">
          <cell r="H271">
            <v>5395.7672099999991</v>
          </cell>
        </row>
        <row r="272">
          <cell r="H272">
            <v>25517.078118999998</v>
          </cell>
        </row>
        <row r="274">
          <cell r="H274">
            <v>1434.037724</v>
          </cell>
        </row>
        <row r="275">
          <cell r="H275">
            <v>1458.2225109999999</v>
          </cell>
        </row>
        <row r="277">
          <cell r="H277">
            <v>10.857816999999999</v>
          </cell>
        </row>
        <row r="278">
          <cell r="H278">
            <v>3659.2720979999999</v>
          </cell>
        </row>
        <row r="279">
          <cell r="H279">
            <v>7673.8632499999994</v>
          </cell>
        </row>
        <row r="280">
          <cell r="H280">
            <v>4935.0253752073932</v>
          </cell>
        </row>
        <row r="281">
          <cell r="H281">
            <v>433.18023999999997</v>
          </cell>
        </row>
        <row r="282">
          <cell r="H282">
            <v>31.733096999999997</v>
          </cell>
        </row>
        <row r="283">
          <cell r="H283">
            <v>2614.5875589999996</v>
          </cell>
        </row>
        <row r="284">
          <cell r="H284">
            <v>38739.047609000001</v>
          </cell>
        </row>
        <row r="285">
          <cell r="H285">
            <v>2375.8135740000002</v>
          </cell>
        </row>
        <row r="286">
          <cell r="H286">
            <v>363.23891099999997</v>
          </cell>
        </row>
        <row r="292">
          <cell r="H292">
            <v>115424.02929720739</v>
          </cell>
          <cell r="J292">
            <v>1.0038699108453619</v>
          </cell>
        </row>
        <row r="301">
          <cell r="H301">
            <v>14506.934748</v>
          </cell>
        </row>
        <row r="302">
          <cell r="H302">
            <v>4381.0942939999995</v>
          </cell>
        </row>
        <row r="303">
          <cell r="H303">
            <v>5395.7416450000001</v>
          </cell>
        </row>
        <row r="304">
          <cell r="H304">
            <v>25517.078118999998</v>
          </cell>
        </row>
        <row r="306">
          <cell r="H306">
            <v>1434.0319959999999</v>
          </cell>
        </row>
        <row r="307">
          <cell r="H307">
            <v>1458.214931</v>
          </cell>
        </row>
        <row r="309">
          <cell r="H309">
            <v>10.857816999999999</v>
          </cell>
        </row>
        <row r="310">
          <cell r="H310">
            <v>3659.2573519999996</v>
          </cell>
        </row>
        <row r="311">
          <cell r="H311">
            <v>7673.8324279999997</v>
          </cell>
        </row>
        <row r="312">
          <cell r="H312">
            <v>4935.0054618592621</v>
          </cell>
        </row>
        <row r="313">
          <cell r="H313">
            <v>433.17848800000002</v>
          </cell>
        </row>
        <row r="314">
          <cell r="H314">
            <v>31.732966999999999</v>
          </cell>
        </row>
        <row r="315">
          <cell r="H315">
            <v>2614.5769829999999</v>
          </cell>
        </row>
        <row r="316">
          <cell r="H316">
            <v>38738.891472000003</v>
          </cell>
        </row>
        <row r="317">
          <cell r="H317">
            <v>2375.8042329999994</v>
          </cell>
        </row>
        <row r="318">
          <cell r="H318">
            <v>363.23744799999997</v>
          </cell>
        </row>
        <row r="324">
          <cell r="H324">
            <v>115423.66829285926</v>
          </cell>
          <cell r="J324">
            <v>1.0038730505948441</v>
          </cell>
        </row>
        <row r="388">
          <cell r="H388">
            <v>0</v>
          </cell>
        </row>
        <row r="397">
          <cell r="H397">
            <v>16924.766083999999</v>
          </cell>
        </row>
        <row r="398">
          <cell r="H398">
            <v>5111.2793569999994</v>
          </cell>
        </row>
        <row r="399">
          <cell r="H399">
            <v>6295.0292149999996</v>
          </cell>
        </row>
        <row r="400">
          <cell r="H400">
            <v>25517.078118999998</v>
          </cell>
        </row>
        <row r="402">
          <cell r="H402">
            <v>1673.0369039999998</v>
          </cell>
        </row>
        <row r="403">
          <cell r="H403">
            <v>1701.252146</v>
          </cell>
        </row>
        <row r="405">
          <cell r="H405">
            <v>12.66752</v>
          </cell>
        </row>
        <row r="406">
          <cell r="H406">
            <v>4269.1329850000002</v>
          </cell>
        </row>
        <row r="407">
          <cell r="H407">
            <v>8952.8033569999989</v>
          </cell>
        </row>
        <row r="408">
          <cell r="H408">
            <v>5757.5054970946003</v>
          </cell>
        </row>
        <row r="409">
          <cell r="H409">
            <v>505.37507099999999</v>
          </cell>
        </row>
        <row r="410">
          <cell r="H410">
            <v>37.021791999999998</v>
          </cell>
        </row>
        <row r="411">
          <cell r="H411">
            <v>3050.339457</v>
          </cell>
        </row>
        <row r="412">
          <cell r="H412">
            <v>45195.367203000002</v>
          </cell>
        </row>
        <row r="413">
          <cell r="H413">
            <v>2771.7693119999994</v>
          </cell>
        </row>
        <row r="414">
          <cell r="H414">
            <v>423.77696199999997</v>
          </cell>
        </row>
        <row r="420">
          <cell r="H420">
            <v>130408.10136809462</v>
          </cell>
          <cell r="J420">
            <v>0.88852386304543429</v>
          </cell>
        </row>
        <row r="429">
          <cell r="H429">
            <v>16924.766083999999</v>
          </cell>
        </row>
        <row r="430">
          <cell r="H430">
            <v>5111.2793569999994</v>
          </cell>
        </row>
        <row r="431">
          <cell r="H431">
            <v>6295.0292149999996</v>
          </cell>
        </row>
        <row r="432">
          <cell r="H432">
            <v>25517.078118999998</v>
          </cell>
        </row>
        <row r="434">
          <cell r="H434">
            <v>1673.03754</v>
          </cell>
        </row>
        <row r="435">
          <cell r="H435">
            <v>1701.251798</v>
          </cell>
        </row>
        <row r="437">
          <cell r="H437">
            <v>12.66752</v>
          </cell>
        </row>
        <row r="438">
          <cell r="H438">
            <v>4269.1333909999994</v>
          </cell>
        </row>
        <row r="439">
          <cell r="H439">
            <v>8952.8042139999998</v>
          </cell>
        </row>
        <row r="440">
          <cell r="H440">
            <v>5757.5061599868332</v>
          </cell>
        </row>
        <row r="441">
          <cell r="H441">
            <v>505.37507099999999</v>
          </cell>
        </row>
        <row r="442">
          <cell r="H442">
            <v>37.021795999999995</v>
          </cell>
        </row>
        <row r="443">
          <cell r="H443">
            <v>3050.339716</v>
          </cell>
        </row>
        <row r="444">
          <cell r="H444">
            <v>45195.371485999996</v>
          </cell>
        </row>
        <row r="445">
          <cell r="H445">
            <v>2771.7682769999997</v>
          </cell>
        </row>
        <row r="446">
          <cell r="H446">
            <v>423.77700199999998</v>
          </cell>
        </row>
        <row r="452">
          <cell r="H452">
            <v>130408.10720298681</v>
          </cell>
          <cell r="J452">
            <v>0.8885238232899233</v>
          </cell>
        </row>
        <row r="461">
          <cell r="H461">
            <v>29013.869494999999</v>
          </cell>
        </row>
        <row r="462">
          <cell r="H462">
            <v>8762.1885869999987</v>
          </cell>
        </row>
        <row r="463">
          <cell r="H463">
            <v>10791.482502000003</v>
          </cell>
        </row>
        <row r="464">
          <cell r="H464">
            <v>25517.078118999998</v>
          </cell>
        </row>
        <row r="466">
          <cell r="H466">
            <v>2868.063991</v>
          </cell>
        </row>
        <row r="467">
          <cell r="H467">
            <v>2916.4321850000001</v>
          </cell>
        </row>
        <row r="469">
          <cell r="H469">
            <v>21.715733999999998</v>
          </cell>
        </row>
        <row r="470">
          <cell r="H470">
            <v>7318.5144529999998</v>
          </cell>
        </row>
        <row r="471">
          <cell r="H471">
            <v>15347.663143</v>
          </cell>
        </row>
        <row r="472">
          <cell r="H472">
            <v>9870.0104929655972</v>
          </cell>
        </row>
        <row r="473">
          <cell r="H473">
            <v>866.35697699999992</v>
          </cell>
        </row>
        <row r="474">
          <cell r="H474">
            <v>63.465933999999997</v>
          </cell>
        </row>
        <row r="475">
          <cell r="H475">
            <v>5229.1528829999997</v>
          </cell>
        </row>
        <row r="476">
          <cell r="H476">
            <v>77477.780327</v>
          </cell>
        </row>
        <row r="477">
          <cell r="H477">
            <v>4751.6060870000001</v>
          </cell>
        </row>
        <row r="478">
          <cell r="H478">
            <v>726.47486800000001</v>
          </cell>
        </row>
        <row r="484">
          <cell r="H484">
            <v>205330.2566739656</v>
          </cell>
          <cell r="J484">
            <v>0.56431386137107764</v>
          </cell>
        </row>
      </sheetData>
      <sheetData sheetId="77"/>
      <sheetData sheetId="78"/>
      <sheetData sheetId="79"/>
      <sheetData sheetId="8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 "/>
      <sheetName val="Приложение 3 оценка"/>
      <sheetName val="Приложение 3 предельные"/>
      <sheetName val="002"/>
      <sheetName val="008"/>
      <sheetName val="009"/>
      <sheetName val="010"/>
      <sheetName val="014"/>
      <sheetName val="016"/>
      <sheetName val="017"/>
      <sheetName val="020"/>
      <sheetName val="021"/>
      <sheetName val="023"/>
      <sheetName val="024"/>
      <sheetName val="025"/>
      <sheetName val="026"/>
      <sheetName val="028"/>
      <sheetName val="035"/>
      <sheetName val="036"/>
      <sheetName val="037"/>
      <sheetName val="039"/>
      <sheetName val="044"/>
      <sheetName val="050"/>
      <sheetName val="057"/>
      <sheetName val="058"/>
      <sheetName val="061"/>
      <sheetName val="062"/>
      <sheetName val="063"/>
      <sheetName val="065"/>
      <sheetName val="069"/>
      <sheetName val="080"/>
      <sheetName val="082"/>
      <sheetName val="085"/>
      <sheetName val="087"/>
      <sheetName val="089"/>
      <sheetName val="090"/>
      <sheetName val="095"/>
      <sheetName val="097"/>
      <sheetName val="099"/>
      <sheetName val="100"/>
      <sheetName val="101"/>
      <sheetName val="102"/>
      <sheetName val="103"/>
      <sheetName val="105"/>
      <sheetName val="108"/>
      <sheetName val="109"/>
      <sheetName val="110"/>
      <sheetName val="111"/>
      <sheetName val="114"/>
      <sheetName val="115"/>
      <sheetName val="116"/>
      <sheetName val="117"/>
      <sheetName val="118"/>
      <sheetName val="119"/>
      <sheetName val="120"/>
      <sheetName val="124"/>
      <sheetName val="125"/>
      <sheetName val="126"/>
      <sheetName val="127"/>
      <sheetName val="128"/>
      <sheetName val="130"/>
      <sheetName val="131"/>
      <sheetName val="132"/>
      <sheetName val="133"/>
      <sheetName val="134"/>
      <sheetName val="135"/>
      <sheetName val="137"/>
      <sheetName val="139"/>
      <sheetName val="140"/>
      <sheetName val="141"/>
      <sheetName val="142"/>
      <sheetName val="143"/>
      <sheetName val="145"/>
      <sheetName val="146"/>
      <sheetName val="147"/>
      <sheetName val="ЦДиК"/>
      <sheetName val="ИТОГО (рабочий)"/>
      <sheetName val="БД1"/>
      <sheetName val="БД2"/>
      <sheetName val="БД3"/>
      <sheetName val="Б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45">
          <cell r="H45">
            <v>12706.340177999999</v>
          </cell>
        </row>
        <row r="181">
          <cell r="H181">
            <v>4.8207019999999998</v>
          </cell>
        </row>
        <row r="186">
          <cell r="H186">
            <v>28.729848999999998</v>
          </cell>
        </row>
        <row r="193">
          <cell r="H193">
            <v>7.1635499999999999</v>
          </cell>
        </row>
      </sheetData>
      <sheetData sheetId="77"/>
      <sheetData sheetId="78"/>
      <sheetData sheetId="79">
        <row r="77">
          <cell r="Q77">
            <v>9844624</v>
          </cell>
          <cell r="AB77">
            <v>1022161016.9299999</v>
          </cell>
        </row>
      </sheetData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Приложение 2 "/>
      <sheetName val="2025 Приложение 2"/>
      <sheetName val="2024 Приложение3 (Оценка)"/>
      <sheetName val="2025 Приложение3 (Оценка)"/>
      <sheetName val="2024 Приложение 3 (Предельные)"/>
      <sheetName val="2025 Приложение 3 (Предельные)"/>
      <sheetName val="01"/>
      <sheetName val="02"/>
      <sheetName val="03"/>
      <sheetName val="04"/>
      <sheetName val="05"/>
      <sheetName val="06"/>
      <sheetName val="07"/>
      <sheetName val="09"/>
      <sheetName val="10"/>
      <sheetName val="12"/>
      <sheetName val="13"/>
      <sheetName val="14"/>
      <sheetName val="16"/>
      <sheetName val="17"/>
      <sheetName val="18"/>
      <sheetName val="20"/>
      <sheetName val="21"/>
      <sheetName val="22"/>
      <sheetName val="23"/>
      <sheetName val="24"/>
      <sheetName val="25"/>
      <sheetName val="26"/>
      <sheetName val="27"/>
      <sheetName val="29"/>
      <sheetName val="30"/>
      <sheetName val="32"/>
      <sheetName val="33"/>
      <sheetName val="34"/>
      <sheetName val="36"/>
      <sheetName val="37"/>
      <sheetName val="38"/>
      <sheetName val="39"/>
      <sheetName val="40"/>
      <sheetName val="68"/>
      <sheetName val="70"/>
      <sheetName val="71"/>
      <sheetName val="Итого  шк"/>
      <sheetName val="ДДТ"/>
      <sheetName val="СЮТ"/>
      <sheetName val="ЦХР"/>
      <sheetName val="ЭБЦ"/>
      <sheetName val="ППМС"/>
      <sheetName val="ЦЭМ"/>
      <sheetName val="свод доп.образования"/>
      <sheetName val="БД1"/>
      <sheetName val="БД"/>
      <sheetName val="Предельные доп и проч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>
        <row r="40">
          <cell r="C40">
            <v>6152.2974015179998</v>
          </cell>
          <cell r="M40">
            <v>6152.2974015179998</v>
          </cell>
        </row>
        <row r="46">
          <cell r="C46">
            <v>18.818686</v>
          </cell>
          <cell r="M46">
            <v>19.462287</v>
          </cell>
        </row>
        <row r="47">
          <cell r="C47">
            <v>1197.133116</v>
          </cell>
          <cell r="M47">
            <v>1245.0184409999999</v>
          </cell>
        </row>
        <row r="48">
          <cell r="C48">
            <v>3147.7140559999998</v>
          </cell>
          <cell r="M48">
            <v>3273.6226179999999</v>
          </cell>
        </row>
        <row r="49">
          <cell r="C49">
            <v>1524.8430800799999</v>
          </cell>
          <cell r="M49">
            <v>1585.8368024199999</v>
          </cell>
        </row>
        <row r="50">
          <cell r="C50">
            <v>14.079319999999999</v>
          </cell>
          <cell r="M50">
            <v>14.642491999999999</v>
          </cell>
        </row>
        <row r="51">
          <cell r="C51">
            <v>116.19048019</v>
          </cell>
          <cell r="M51">
            <v>120.83809709000001</v>
          </cell>
        </row>
        <row r="53">
          <cell r="C53">
            <v>56.390376999999994</v>
          </cell>
          <cell r="M53">
            <v>58.645977999999999</v>
          </cell>
        </row>
        <row r="54">
          <cell r="C54">
            <v>6277.7533620558006</v>
          </cell>
          <cell r="M54">
            <v>3316.0150129930003</v>
          </cell>
        </row>
        <row r="55">
          <cell r="C55">
            <v>428.56198260000002</v>
          </cell>
          <cell r="M55">
            <v>400.35972906999996</v>
          </cell>
        </row>
        <row r="56">
          <cell r="C56">
            <v>4.8332790000000001</v>
          </cell>
          <cell r="M56">
            <v>5.0266099999999998</v>
          </cell>
        </row>
        <row r="63">
          <cell r="C63">
            <v>19214.668802443797</v>
          </cell>
          <cell r="E63">
            <v>1.0156846914160134</v>
          </cell>
          <cell r="M63">
            <v>16476.934535091001</v>
          </cell>
          <cell r="O63">
            <v>1.0156846811740745</v>
          </cell>
        </row>
        <row r="68">
          <cell r="C68">
            <v>6152.3001572960002</v>
          </cell>
          <cell r="M68">
            <v>6152.3001572960002</v>
          </cell>
        </row>
        <row r="74">
          <cell r="C74">
            <v>18.818694000000001</v>
          </cell>
          <cell r="M74">
            <v>19.462294999999997</v>
          </cell>
        </row>
        <row r="75">
          <cell r="C75">
            <v>1197.133652</v>
          </cell>
          <cell r="M75">
            <v>1245.018998</v>
          </cell>
        </row>
        <row r="76">
          <cell r="C76">
            <v>3147.7154659999997</v>
          </cell>
          <cell r="M76">
            <v>3273.624084</v>
          </cell>
        </row>
        <row r="77">
          <cell r="C77">
            <v>1524.8437633600001</v>
          </cell>
          <cell r="M77">
            <v>1585.8375130300001</v>
          </cell>
        </row>
        <row r="78">
          <cell r="C78">
            <v>14.079326</v>
          </cell>
          <cell r="M78">
            <v>14.642498999999999</v>
          </cell>
        </row>
        <row r="79">
          <cell r="C79">
            <v>116.19053303000001</v>
          </cell>
          <cell r="M79">
            <v>120.83815147999999</v>
          </cell>
        </row>
        <row r="81">
          <cell r="C81">
            <v>56.374650000000003</v>
          </cell>
          <cell r="M81">
            <v>58.646002000000003</v>
          </cell>
        </row>
        <row r="82">
          <cell r="C82">
            <v>6277.7561746695992</v>
          </cell>
          <cell r="M82">
            <v>3316.0164960956199</v>
          </cell>
        </row>
        <row r="83">
          <cell r="C83">
            <v>428.56198302999996</v>
          </cell>
          <cell r="M83">
            <v>400.35980422999995</v>
          </cell>
        </row>
        <row r="84">
          <cell r="C84">
            <v>4.8332790000000001</v>
          </cell>
          <cell r="M84">
            <v>5.0266099999999998</v>
          </cell>
        </row>
        <row r="91">
          <cell r="C91">
            <v>19214.6613963856</v>
          </cell>
          <cell r="E91">
            <v>1.015685078332776</v>
          </cell>
          <cell r="M91">
            <v>16476.951735131621</v>
          </cell>
          <cell r="O91">
            <v>1.0156836313033881</v>
          </cell>
        </row>
        <row r="96">
          <cell r="C96">
            <v>6152.2921376370005</v>
          </cell>
        </row>
        <row r="102">
          <cell r="C102">
            <v>18.818666</v>
          </cell>
        </row>
        <row r="103">
          <cell r="C103">
            <v>1197.1320909999999</v>
          </cell>
        </row>
        <row r="104">
          <cell r="C104">
            <v>3147.711362</v>
          </cell>
        </row>
        <row r="105">
          <cell r="C105">
            <v>1524.8417752099999</v>
          </cell>
        </row>
        <row r="106">
          <cell r="C106">
            <v>14.079307999999999</v>
          </cell>
        </row>
        <row r="107">
          <cell r="C107">
            <v>116.19038098999999</v>
          </cell>
        </row>
        <row r="109">
          <cell r="C109">
            <v>56.374575999999998</v>
          </cell>
        </row>
        <row r="110">
          <cell r="C110">
            <v>6277.7479908164296</v>
          </cell>
        </row>
        <row r="111">
          <cell r="C111">
            <v>428.56185635999992</v>
          </cell>
        </row>
        <row r="112">
          <cell r="C112">
            <v>4.8332429999999995</v>
          </cell>
        </row>
        <row r="119">
          <cell r="C119">
            <v>19214.63680601343</v>
          </cell>
          <cell r="E119">
            <v>1.015686385177587</v>
          </cell>
          <cell r="O119">
            <v>1.015684928433412</v>
          </cell>
        </row>
        <row r="124">
          <cell r="C124">
            <v>6152.298676673</v>
          </cell>
          <cell r="M124">
            <v>6152.298676673</v>
          </cell>
        </row>
        <row r="130">
          <cell r="C130">
            <v>18.81869</v>
          </cell>
          <cell r="M130">
            <v>19.462291</v>
          </cell>
        </row>
        <row r="131">
          <cell r="C131">
            <v>1197.133364</v>
          </cell>
          <cell r="M131">
            <v>1245.018699</v>
          </cell>
        </row>
        <row r="132">
          <cell r="C132">
            <v>3147.714708</v>
          </cell>
          <cell r="M132">
            <v>3273.6232959999998</v>
          </cell>
        </row>
        <row r="133">
          <cell r="C133">
            <v>1524.8433966699999</v>
          </cell>
          <cell r="M133">
            <v>1585.83713072</v>
          </cell>
        </row>
        <row r="134">
          <cell r="C134">
            <v>14.079322999999999</v>
          </cell>
          <cell r="M134">
            <v>14.642494999999998</v>
          </cell>
        </row>
        <row r="135">
          <cell r="C135">
            <v>116.19050416</v>
          </cell>
          <cell r="M135">
            <v>120.83812177</v>
          </cell>
        </row>
        <row r="137">
          <cell r="C137">
            <v>56.37463799999999</v>
          </cell>
          <cell r="M137">
            <v>58.645988000000003</v>
          </cell>
        </row>
        <row r="138">
          <cell r="C138">
            <v>6277.7546628840191</v>
          </cell>
          <cell r="M138">
            <v>3316.01569823829</v>
          </cell>
        </row>
        <row r="139">
          <cell r="C139">
            <v>428.56205180999996</v>
          </cell>
          <cell r="M139">
            <v>400.35990164999998</v>
          </cell>
        </row>
        <row r="140">
          <cell r="C140">
            <v>4.8332790000000001</v>
          </cell>
          <cell r="M140">
            <v>5.0266099999999998</v>
          </cell>
        </row>
        <row r="147">
          <cell r="C147">
            <v>19214.656988197021</v>
          </cell>
          <cell r="E147">
            <v>1.0156847893526773</v>
          </cell>
          <cell r="M147">
            <v>16476.938007051289</v>
          </cell>
          <cell r="O147">
            <v>1.0156844779377281</v>
          </cell>
        </row>
        <row r="152">
          <cell r="C152">
            <v>9897.3716211280007</v>
          </cell>
          <cell r="M152">
            <v>9897.3716211280007</v>
          </cell>
        </row>
        <row r="158">
          <cell r="C158">
            <v>30.274138999999998</v>
          </cell>
          <cell r="M158">
            <v>31.309517999999997</v>
          </cell>
        </row>
        <row r="159">
          <cell r="C159">
            <v>1925.8612759999999</v>
          </cell>
          <cell r="M159">
            <v>2002.895728</v>
          </cell>
        </row>
        <row r="160">
          <cell r="C160">
            <v>5063.8149839999996</v>
          </cell>
          <cell r="M160">
            <v>5266.3675830000002</v>
          </cell>
        </row>
        <row r="161">
          <cell r="C161">
            <v>2453.05739374</v>
          </cell>
          <cell r="M161">
            <v>2551.1796876899998</v>
          </cell>
        </row>
        <row r="162">
          <cell r="C162">
            <v>22.649791999999998</v>
          </cell>
          <cell r="M162">
            <v>23.555783999999999</v>
          </cell>
        </row>
        <row r="163">
          <cell r="C163">
            <v>186.91885202</v>
          </cell>
          <cell r="M163">
            <v>194.39560194999999</v>
          </cell>
        </row>
        <row r="165">
          <cell r="C165">
            <v>90.691423</v>
          </cell>
          <cell r="M165">
            <v>94.345408000000006</v>
          </cell>
        </row>
        <row r="166">
          <cell r="C166">
            <v>10099.1961084</v>
          </cell>
          <cell r="M166">
            <v>5334.5654039999999</v>
          </cell>
        </row>
        <row r="167">
          <cell r="C167">
            <v>689.44075916999998</v>
          </cell>
          <cell r="M167">
            <v>644.07105670999999</v>
          </cell>
        </row>
        <row r="168">
          <cell r="C168">
            <v>7.775404</v>
          </cell>
          <cell r="M168">
            <v>8.0864189999999994</v>
          </cell>
        </row>
        <row r="175">
          <cell r="C175">
            <v>30911.148512458003</v>
          </cell>
          <cell r="E175">
            <v>0.63135937266995623</v>
          </cell>
          <cell r="M175">
            <v>26506.904752477996</v>
          </cell>
          <cell r="O175">
            <v>0.63135889143886148</v>
          </cell>
        </row>
        <row r="180">
          <cell r="C180">
            <v>9897.1760746070013</v>
          </cell>
          <cell r="M180">
            <v>9897.1760746070013</v>
          </cell>
        </row>
        <row r="186">
          <cell r="C186">
            <v>30.273539999999997</v>
          </cell>
          <cell r="M186">
            <v>31.308897999999999</v>
          </cell>
        </row>
        <row r="187">
          <cell r="C187">
            <v>1925.823226</v>
          </cell>
          <cell r="M187">
            <v>2002.8561559999998</v>
          </cell>
        </row>
        <row r="188">
          <cell r="C188">
            <v>5063.714935</v>
          </cell>
          <cell r="M188">
            <v>5266.2635329999994</v>
          </cell>
        </row>
        <row r="189">
          <cell r="C189">
            <v>2453.0089278199998</v>
          </cell>
          <cell r="M189">
            <v>2551.1292828099999</v>
          </cell>
        </row>
        <row r="190">
          <cell r="C190">
            <v>22.649345</v>
          </cell>
          <cell r="M190">
            <v>23.555318999999997</v>
          </cell>
        </row>
        <row r="191">
          <cell r="C191">
            <v>186.91515888000001</v>
          </cell>
          <cell r="M191">
            <v>194.39176057999998</v>
          </cell>
        </row>
        <row r="192">
          <cell r="C192">
            <v>0</v>
          </cell>
        </row>
        <row r="193">
          <cell r="C193">
            <v>90.689632999999986</v>
          </cell>
          <cell r="M193">
            <v>94.343544999999992</v>
          </cell>
        </row>
        <row r="194">
          <cell r="C194">
            <v>10098.996573936491</v>
          </cell>
          <cell r="M194">
            <v>5334.4600085901693</v>
          </cell>
        </row>
        <row r="195">
          <cell r="C195">
            <v>689.42760104000001</v>
          </cell>
          <cell r="M195">
            <v>644.05869733999987</v>
          </cell>
        </row>
        <row r="196">
          <cell r="C196">
            <v>7.775258</v>
          </cell>
          <cell r="M196">
            <v>8.0862669999999994</v>
          </cell>
        </row>
        <row r="203">
          <cell r="C203">
            <v>30910.537016283488</v>
          </cell>
          <cell r="E203">
            <v>0.63137190943129284</v>
          </cell>
          <cell r="M203">
            <v>26506.380179927175</v>
          </cell>
          <cell r="O203">
            <v>0.63137139336841752</v>
          </cell>
        </row>
        <row r="236">
          <cell r="C236">
            <v>7757.5228232879999</v>
          </cell>
          <cell r="M236">
            <v>7757.5228232879999</v>
          </cell>
        </row>
        <row r="242">
          <cell r="C242">
            <v>23.728757999999999</v>
          </cell>
          <cell r="M242">
            <v>24.540284</v>
          </cell>
        </row>
        <row r="243">
          <cell r="C243">
            <v>1509.482859</v>
          </cell>
          <cell r="M243">
            <v>1569.862173</v>
          </cell>
        </row>
        <row r="244">
          <cell r="C244">
            <v>3968.9992259999999</v>
          </cell>
          <cell r="M244">
            <v>4127.7591949999996</v>
          </cell>
        </row>
        <row r="245">
          <cell r="C245">
            <v>1922.6972016899999</v>
          </cell>
          <cell r="M245">
            <v>1999.6050878799999</v>
          </cell>
        </row>
        <row r="246">
          <cell r="C246">
            <v>17.752822999999999</v>
          </cell>
          <cell r="M246">
            <v>18.462934999999998</v>
          </cell>
        </row>
        <row r="247">
          <cell r="C247">
            <v>146.50629570999999</v>
          </cell>
          <cell r="M247">
            <v>152.36654462999999</v>
          </cell>
        </row>
        <row r="249">
          <cell r="C249">
            <v>71.08359999999999</v>
          </cell>
          <cell r="M249">
            <v>73.94757700000001</v>
          </cell>
        </row>
        <row r="250">
          <cell r="C250">
            <v>7915.7121008427093</v>
          </cell>
          <cell r="M250">
            <v>4181.2123919446303</v>
          </cell>
        </row>
        <row r="251">
          <cell r="C251">
            <v>540.38272389999997</v>
          </cell>
          <cell r="M251">
            <v>504.82238872000005</v>
          </cell>
        </row>
        <row r="252">
          <cell r="C252">
            <v>6.094341</v>
          </cell>
          <cell r="M252">
            <v>6.3381129999999999</v>
          </cell>
        </row>
        <row r="259">
          <cell r="C259">
            <v>24228.043782430708</v>
          </cell>
          <cell r="E259">
            <v>1.1562632720600374</v>
          </cell>
          <cell r="M259">
            <v>20776.02430546263</v>
          </cell>
          <cell r="O259">
            <v>1.156262223132162</v>
          </cell>
        </row>
        <row r="264">
          <cell r="C264">
            <v>7757.2689514180001</v>
          </cell>
          <cell r="M264">
            <v>7757.2689514180001</v>
          </cell>
        </row>
        <row r="270">
          <cell r="C270">
            <v>23.727981999999997</v>
          </cell>
          <cell r="M270">
            <v>24.539480999999999</v>
          </cell>
        </row>
        <row r="271">
          <cell r="C271">
            <v>1509.4334589999999</v>
          </cell>
          <cell r="M271">
            <v>1569.810798</v>
          </cell>
        </row>
        <row r="272">
          <cell r="C272">
            <v>3968.8693369999996</v>
          </cell>
          <cell r="M272">
            <v>4127.6241099999997</v>
          </cell>
        </row>
        <row r="273">
          <cell r="C273">
            <v>1922.6342795</v>
          </cell>
          <cell r="M273">
            <v>1999.53964976</v>
          </cell>
        </row>
        <row r="274">
          <cell r="C274">
            <v>17.752241999999999</v>
          </cell>
          <cell r="M274">
            <v>18.462330999999999</v>
          </cell>
        </row>
        <row r="275">
          <cell r="C275">
            <v>146.50150151</v>
          </cell>
          <cell r="M275">
            <v>152.36155830999999</v>
          </cell>
        </row>
        <row r="277">
          <cell r="C277">
            <v>71.08359999999999</v>
          </cell>
          <cell r="M277">
            <v>73.945159000000004</v>
          </cell>
        </row>
        <row r="278">
          <cell r="C278">
            <v>7915.7121008427093</v>
          </cell>
          <cell r="M278">
            <v>4181.0755561342594</v>
          </cell>
        </row>
        <row r="279">
          <cell r="C279">
            <v>540.38272389999997</v>
          </cell>
          <cell r="M279">
            <v>504.80038073999992</v>
          </cell>
        </row>
        <row r="280">
          <cell r="C280">
            <v>6.094341</v>
          </cell>
          <cell r="M280">
            <v>6.3378860000000001</v>
          </cell>
        </row>
        <row r="287">
          <cell r="C287">
            <v>24227.54154817071</v>
          </cell>
          <cell r="E287">
            <v>1.1562872459341755</v>
          </cell>
          <cell r="M287">
            <v>20775.328684362259</v>
          </cell>
          <cell r="O287">
            <v>1.1563009337418411</v>
          </cell>
        </row>
        <row r="292">
          <cell r="C292">
            <v>9094.1822194570013</v>
          </cell>
          <cell r="M292">
            <v>9094.1822194570013</v>
          </cell>
        </row>
        <row r="298">
          <cell r="C298">
            <v>27.817336999999998</v>
          </cell>
          <cell r="M298">
            <v>28.768692999999999</v>
          </cell>
        </row>
        <row r="299">
          <cell r="C299">
            <v>1769.5741909999999</v>
          </cell>
          <cell r="M299">
            <v>1840.3571589999999</v>
          </cell>
        </row>
        <row r="300">
          <cell r="C300">
            <v>4652.8773439999995</v>
          </cell>
          <cell r="M300">
            <v>4838.9924380000002</v>
          </cell>
        </row>
        <row r="301">
          <cell r="C301">
            <v>2253.9873997099999</v>
          </cell>
          <cell r="M301">
            <v>2344.14689589</v>
          </cell>
        </row>
        <row r="302">
          <cell r="C302">
            <v>20.811720999999999</v>
          </cell>
          <cell r="M302">
            <v>21.644189999999998</v>
          </cell>
        </row>
        <row r="303">
          <cell r="C303">
            <v>171.75005261000001</v>
          </cell>
          <cell r="M303">
            <v>178.62005090000002</v>
          </cell>
        </row>
        <row r="305">
          <cell r="C305">
            <v>83.331653999999986</v>
          </cell>
          <cell r="M305">
            <v>86.689110999999997</v>
          </cell>
        </row>
        <row r="306">
          <cell r="C306">
            <v>9279.6282890256298</v>
          </cell>
          <cell r="M306">
            <v>4901.6558853383594</v>
          </cell>
        </row>
        <row r="307">
          <cell r="C307">
            <v>633.49145892999991</v>
          </cell>
          <cell r="M307">
            <v>591.80366518999995</v>
          </cell>
        </row>
        <row r="308">
          <cell r="C308">
            <v>7.1443989999999999</v>
          </cell>
          <cell r="M308">
            <v>7.4301740000000001</v>
          </cell>
        </row>
        <row r="315">
          <cell r="C315">
            <v>28402.652311732629</v>
          </cell>
          <cell r="E315">
            <v>0.98631660144034916</v>
          </cell>
          <cell r="M315">
            <v>24355.820882775362</v>
          </cell>
          <cell r="O315">
            <v>0.98631543404244149</v>
          </cell>
        </row>
        <row r="320">
          <cell r="C320">
            <v>9094.7031658939995</v>
          </cell>
          <cell r="M320">
            <v>9094.7031658939995</v>
          </cell>
        </row>
        <row r="326">
          <cell r="C326">
            <v>27.818932999999998</v>
          </cell>
          <cell r="M326">
            <v>28.770343999999998</v>
          </cell>
        </row>
        <row r="327">
          <cell r="C327">
            <v>1769.6755579999999</v>
          </cell>
          <cell r="M327">
            <v>1840.462581</v>
          </cell>
        </row>
        <row r="328">
          <cell r="C328">
            <v>4653.1438769999995</v>
          </cell>
          <cell r="M328">
            <v>4839.2696319999995</v>
          </cell>
        </row>
        <row r="329">
          <cell r="C329">
            <v>2254.1165168500002</v>
          </cell>
          <cell r="M329">
            <v>2344.28117595</v>
          </cell>
        </row>
        <row r="330">
          <cell r="C330">
            <v>20.812912999999998</v>
          </cell>
          <cell r="M330">
            <v>21.645429999999998</v>
          </cell>
        </row>
        <row r="331">
          <cell r="C331">
            <v>171.75989106999998</v>
          </cell>
          <cell r="M331">
            <v>178.63028305999998</v>
          </cell>
        </row>
        <row r="333">
          <cell r="C333">
            <v>83.33642399999998</v>
          </cell>
          <cell r="M333">
            <v>86.694072999999989</v>
          </cell>
        </row>
        <row r="334">
          <cell r="C334">
            <v>9280.1598578046196</v>
          </cell>
          <cell r="M334">
            <v>4901.9366701269792</v>
          </cell>
        </row>
        <row r="335">
          <cell r="C335">
            <v>633.52670167999986</v>
          </cell>
          <cell r="M335">
            <v>591.83654756999999</v>
          </cell>
        </row>
        <row r="336">
          <cell r="C336">
            <v>7.1448369999999999</v>
          </cell>
          <cell r="M336">
            <v>7.4306289999999997</v>
          </cell>
        </row>
        <row r="343">
          <cell r="C343">
            <v>28404.279130298615</v>
          </cell>
          <cell r="E343">
            <v>0.98625975313374936</v>
          </cell>
          <cell r="M343">
            <v>24357.21593660098</v>
          </cell>
          <cell r="O343">
            <v>0.98625893884868843</v>
          </cell>
        </row>
        <row r="348">
          <cell r="C348">
            <v>9362.0525904220012</v>
          </cell>
          <cell r="M348">
            <v>9362.0525904220012</v>
          </cell>
        </row>
        <row r="354">
          <cell r="C354">
            <v>28.636702</v>
          </cell>
          <cell r="M354">
            <v>29.61608</v>
          </cell>
        </row>
        <row r="355">
          <cell r="C355">
            <v>1821.6972389999999</v>
          </cell>
          <cell r="M355">
            <v>1894.5651289999998</v>
          </cell>
        </row>
        <row r="356">
          <cell r="C356">
            <v>4789.9284779999998</v>
          </cell>
          <cell r="M356">
            <v>4981.5256169999993</v>
          </cell>
        </row>
        <row r="357">
          <cell r="C357">
            <v>2320.3789042399999</v>
          </cell>
          <cell r="M357">
            <v>2413.1940606400003</v>
          </cell>
        </row>
        <row r="358">
          <cell r="C358">
            <v>21.424733</v>
          </cell>
          <cell r="M358">
            <v>22.281723</v>
          </cell>
        </row>
        <row r="359">
          <cell r="C359">
            <v>176.80897334000002</v>
          </cell>
          <cell r="M359">
            <v>183.88132909999999</v>
          </cell>
        </row>
        <row r="361">
          <cell r="C361">
            <v>85.786200000000008</v>
          </cell>
          <cell r="M361">
            <v>89.242551000000006</v>
          </cell>
        </row>
        <row r="362">
          <cell r="C362">
            <v>9552.9609982999991</v>
          </cell>
          <cell r="M362">
            <v>5046.034823</v>
          </cell>
        </row>
        <row r="363">
          <cell r="C363">
            <v>652.15104341999984</v>
          </cell>
          <cell r="M363">
            <v>609.23516540999992</v>
          </cell>
        </row>
        <row r="364">
          <cell r="M364">
            <v>7.6490489999999998</v>
          </cell>
        </row>
        <row r="371">
          <cell r="C371">
            <v>29239.257530722</v>
          </cell>
          <cell r="E371">
            <v>0.95809546362678299</v>
          </cell>
          <cell r="M371">
            <v>25073.225995572</v>
          </cell>
          <cell r="O371">
            <v>0.95809423715862396</v>
          </cell>
        </row>
        <row r="376">
          <cell r="C376">
            <v>9362.1929946159999</v>
          </cell>
          <cell r="M376">
            <v>9362.1929946159999</v>
          </cell>
        </row>
        <row r="382">
          <cell r="C382">
            <v>28.637131999999998</v>
          </cell>
          <cell r="M382">
            <v>29.616524999999999</v>
          </cell>
        </row>
        <row r="383">
          <cell r="C383">
            <v>1821.724559</v>
          </cell>
          <cell r="M383">
            <v>1894.593541</v>
          </cell>
        </row>
        <row r="384">
          <cell r="C384">
            <v>4790.0003129999996</v>
          </cell>
          <cell r="M384">
            <v>4981.6003249999994</v>
          </cell>
        </row>
        <row r="385">
          <cell r="C385">
            <v>2320.4137037599999</v>
          </cell>
          <cell r="M385">
            <v>2413.2302513799996</v>
          </cell>
        </row>
        <row r="386">
          <cell r="C386">
            <v>21.425055</v>
          </cell>
          <cell r="M386">
            <v>22.282056999999998</v>
          </cell>
        </row>
        <row r="387">
          <cell r="C387">
            <v>176.81162524999999</v>
          </cell>
          <cell r="M387">
            <v>183.88408616000001</v>
          </cell>
        </row>
        <row r="389">
          <cell r="C389">
            <v>85.787484000000006</v>
          </cell>
          <cell r="M389">
            <v>89.243887999999984</v>
          </cell>
        </row>
        <row r="390">
          <cell r="C390">
            <v>9553.1042641793902</v>
          </cell>
          <cell r="M390">
            <v>5046.1104974268592</v>
          </cell>
        </row>
        <row r="391">
          <cell r="C391">
            <v>652.16032019999989</v>
          </cell>
          <cell r="M391">
            <v>609.24380881999991</v>
          </cell>
        </row>
        <row r="392">
          <cell r="C392">
            <v>7.354965</v>
          </cell>
          <cell r="M392">
            <v>7.6491619999999996</v>
          </cell>
        </row>
        <row r="399">
          <cell r="C399">
            <v>29239.695023005392</v>
          </cell>
          <cell r="E399">
            <v>0.95808103751330587</v>
          </cell>
          <cell r="M399">
            <v>25073.611015402854</v>
          </cell>
          <cell r="O399">
            <v>0.95807986846661286</v>
          </cell>
        </row>
        <row r="432">
          <cell r="C432">
            <v>9362.2845312459995</v>
          </cell>
          <cell r="M432">
            <v>9362.2845312459995</v>
          </cell>
        </row>
        <row r="438">
          <cell r="C438">
            <v>28.637411</v>
          </cell>
          <cell r="M438">
            <v>29.616813999999998</v>
          </cell>
        </row>
        <row r="439">
          <cell r="M439">
            <v>1894.6120659999999</v>
          </cell>
        </row>
        <row r="440">
          <cell r="M440">
            <v>4981.6490319999994</v>
          </cell>
        </row>
        <row r="441">
          <cell r="M441">
            <v>2413.2538463399997</v>
          </cell>
        </row>
        <row r="442">
          <cell r="M442">
            <v>22.282274999999998</v>
          </cell>
        </row>
        <row r="443">
          <cell r="M443">
            <v>183.88588394000001</v>
          </cell>
        </row>
        <row r="445">
          <cell r="M445">
            <v>89.244759000000016</v>
          </cell>
        </row>
        <row r="446">
          <cell r="M446">
            <v>5046.1598362499999</v>
          </cell>
        </row>
        <row r="447">
          <cell r="M447">
            <v>609.24970347999999</v>
          </cell>
        </row>
        <row r="448">
          <cell r="M448">
            <v>7.6492379999999995</v>
          </cell>
        </row>
        <row r="455">
          <cell r="C455">
            <v>29239.980352621002</v>
          </cell>
          <cell r="E455">
            <v>1.1022893436079513</v>
          </cell>
          <cell r="M455">
            <v>25073.845715255993</v>
          </cell>
          <cell r="O455">
            <v>1.1022884787547167</v>
          </cell>
        </row>
        <row r="460">
          <cell r="C460">
            <v>9362.1939256570004</v>
          </cell>
          <cell r="M460">
            <v>9362.1939256570004</v>
          </cell>
        </row>
        <row r="466">
          <cell r="C466">
            <v>28.637135999999998</v>
          </cell>
          <cell r="M466">
            <v>29.616529</v>
          </cell>
        </row>
        <row r="467">
          <cell r="C467">
            <v>1821.7247399999999</v>
          </cell>
          <cell r="M467">
            <v>1894.5937299999998</v>
          </cell>
        </row>
        <row r="468">
          <cell r="C468">
            <v>4790.0007900000001</v>
          </cell>
          <cell r="M468">
            <v>4981.600821</v>
          </cell>
        </row>
        <row r="469">
          <cell r="C469">
            <v>2320.4139340699999</v>
          </cell>
          <cell r="M469">
            <v>2413.2304908699998</v>
          </cell>
        </row>
        <row r="470">
          <cell r="C470">
            <v>21.425056999999999</v>
          </cell>
          <cell r="M470">
            <v>22.282059</v>
          </cell>
        </row>
        <row r="471">
          <cell r="C471">
            <v>176.81164239</v>
          </cell>
          <cell r="M471">
            <v>183.88410483000001</v>
          </cell>
        </row>
        <row r="473">
          <cell r="C473">
            <v>85.787495000000007</v>
          </cell>
          <cell r="M473">
            <v>89.243898999999999</v>
          </cell>
        </row>
        <row r="474">
          <cell r="C474">
            <v>9553.1052166337795</v>
          </cell>
          <cell r="M474">
            <v>5046.1109990430596</v>
          </cell>
        </row>
        <row r="475">
          <cell r="C475">
            <v>652.16049650999992</v>
          </cell>
          <cell r="M475">
            <v>609.24401619000002</v>
          </cell>
        </row>
        <row r="476">
          <cell r="C476">
            <v>7.354965</v>
          </cell>
          <cell r="M476">
            <v>7.6491619999999996</v>
          </cell>
        </row>
        <row r="483">
          <cell r="C483">
            <v>29239.698029260777</v>
          </cell>
          <cell r="E483">
            <v>1.1023001072065199</v>
          </cell>
          <cell r="M483">
            <v>25073.61363859005</v>
          </cell>
          <cell r="O483">
            <v>1.1022987624954312</v>
          </cell>
        </row>
        <row r="488">
          <cell r="C488">
            <v>3477.3779988189999</v>
          </cell>
          <cell r="M488">
            <v>3477.3779988189999</v>
          </cell>
        </row>
        <row r="494">
          <cell r="C494">
            <v>10.636623999999999</v>
          </cell>
          <cell r="M494">
            <v>11.000397999999999</v>
          </cell>
        </row>
        <row r="495">
          <cell r="C495">
            <v>676.63899900000001</v>
          </cell>
          <cell r="M495">
            <v>703.70456000000001</v>
          </cell>
        </row>
        <row r="496">
          <cell r="C496">
            <v>1779.1388949999998</v>
          </cell>
          <cell r="M496">
            <v>1850.304451</v>
          </cell>
        </row>
        <row r="497">
          <cell r="C497">
            <v>861.86597148999999</v>
          </cell>
          <cell r="M497">
            <v>896.34061008999993</v>
          </cell>
        </row>
        <row r="498">
          <cell r="C498">
            <v>7.957859</v>
          </cell>
          <cell r="M498">
            <v>8.2761739999999993</v>
          </cell>
        </row>
        <row r="499">
          <cell r="C499">
            <v>65.672738640000006</v>
          </cell>
          <cell r="M499">
            <v>68.299647399999998</v>
          </cell>
        </row>
        <row r="501">
          <cell r="C501">
            <v>31.863877999999996</v>
          </cell>
          <cell r="M501">
            <v>33.147684999999996</v>
          </cell>
        </row>
        <row r="502">
          <cell r="C502">
            <v>3548.2877369779299</v>
          </cell>
          <cell r="M502">
            <v>1874.2653192694397</v>
          </cell>
        </row>
        <row r="503">
          <cell r="C503">
            <v>242.23092087999999</v>
          </cell>
          <cell r="M503">
            <v>226.29053212999997</v>
          </cell>
        </row>
        <row r="504">
          <cell r="C504">
            <v>2.7318499999999997</v>
          </cell>
          <cell r="M504">
            <v>2.8411239999999998</v>
          </cell>
        </row>
        <row r="511">
          <cell r="C511">
            <v>10860.434130806927</v>
          </cell>
          <cell r="E511">
            <v>2.967737942723446</v>
          </cell>
          <cell r="M511">
            <v>9313.031317708439</v>
          </cell>
          <cell r="O511">
            <v>2.9677354655491577</v>
          </cell>
        </row>
        <row r="516">
          <cell r="C516">
            <v>9897.1860686689997</v>
          </cell>
          <cell r="M516">
            <v>9897.1860686689997</v>
          </cell>
        </row>
        <row r="522">
          <cell r="C522">
            <v>30.273570999999997</v>
          </cell>
          <cell r="M522">
            <v>31.308930999999998</v>
          </cell>
        </row>
        <row r="523">
          <cell r="C523">
            <v>1925.825171</v>
          </cell>
          <cell r="M523">
            <v>2002.858178</v>
          </cell>
        </row>
        <row r="524">
          <cell r="C524">
            <v>5063.7200489999996</v>
          </cell>
          <cell r="M524">
            <v>5266.2688509999998</v>
          </cell>
        </row>
        <row r="525">
          <cell r="C525">
            <v>2453.0114038199999</v>
          </cell>
          <cell r="M525">
            <v>2551.1318595299999</v>
          </cell>
        </row>
        <row r="526">
          <cell r="C526">
            <v>22.649367999999999</v>
          </cell>
          <cell r="M526">
            <v>23.555342</v>
          </cell>
        </row>
        <row r="527">
          <cell r="C527">
            <v>186.91534675</v>
          </cell>
          <cell r="M527">
            <v>194.39195708</v>
          </cell>
        </row>
        <row r="529">
          <cell r="C529">
            <v>90.689594999999983</v>
          </cell>
          <cell r="M529">
            <v>94.343499000000008</v>
          </cell>
        </row>
        <row r="530">
          <cell r="C530">
            <v>10099.006772139999</v>
          </cell>
          <cell r="M530">
            <v>5334.4653933999998</v>
          </cell>
        </row>
        <row r="531">
          <cell r="C531">
            <v>689.42842187999997</v>
          </cell>
          <cell r="M531">
            <v>644.05950165999991</v>
          </cell>
        </row>
        <row r="532">
          <cell r="C532">
            <v>7.775258</v>
          </cell>
          <cell r="M532">
            <v>8.0862669999999994</v>
          </cell>
        </row>
        <row r="539">
          <cell r="C539">
            <v>30910.568293258999</v>
          </cell>
          <cell r="E539">
            <v>1.0427152517616101</v>
          </cell>
          <cell r="M539">
            <v>26506.407031339004</v>
          </cell>
          <cell r="O539">
            <v>1.0427143508104424</v>
          </cell>
        </row>
        <row r="544">
          <cell r="C544">
            <v>9897.1761216819996</v>
          </cell>
          <cell r="M544">
            <v>9897.1761216819996</v>
          </cell>
        </row>
        <row r="550">
          <cell r="C550">
            <v>30.273539999999997</v>
          </cell>
          <cell r="M550">
            <v>31.308897999999999</v>
          </cell>
        </row>
        <row r="551">
          <cell r="C551">
            <v>1925.823236</v>
          </cell>
          <cell r="M551">
            <v>2002.8561659999998</v>
          </cell>
        </row>
        <row r="552">
          <cell r="C552">
            <v>5063.7149599999993</v>
          </cell>
          <cell r="M552">
            <v>5266.2635579999996</v>
          </cell>
        </row>
        <row r="553">
          <cell r="C553">
            <v>2453.00893821</v>
          </cell>
          <cell r="M553">
            <v>2551.1292954199998</v>
          </cell>
        </row>
        <row r="554">
          <cell r="C554">
            <v>22.649345</v>
          </cell>
          <cell r="M554">
            <v>23.555318999999997</v>
          </cell>
        </row>
        <row r="555">
          <cell r="C555">
            <v>186.91515956000001</v>
          </cell>
          <cell r="M555">
            <v>194.39176128000003</v>
          </cell>
        </row>
        <row r="557">
          <cell r="C557">
            <v>90.689500999999993</v>
          </cell>
          <cell r="M557">
            <v>94.343401999999983</v>
          </cell>
        </row>
        <row r="558">
          <cell r="C558">
            <v>10098.996622407369</v>
          </cell>
          <cell r="M558">
            <v>5334.4600338040391</v>
          </cell>
        </row>
        <row r="559">
          <cell r="C559">
            <v>689.42760304000001</v>
          </cell>
          <cell r="M559">
            <v>644.05870033999986</v>
          </cell>
        </row>
        <row r="560">
          <cell r="C560">
            <v>7.775258</v>
          </cell>
          <cell r="M560">
            <v>8.0862669999999994</v>
          </cell>
        </row>
        <row r="567">
          <cell r="C567">
            <v>30910.537022899371</v>
          </cell>
          <cell r="E567">
            <v>1.0427163490125877</v>
          </cell>
          <cell r="M567">
            <v>26506.380156526036</v>
          </cell>
          <cell r="O567">
            <v>1.0427158695958589</v>
          </cell>
        </row>
        <row r="600">
          <cell r="M600">
            <v>2055.1031809999999</v>
          </cell>
          <cell r="O600">
            <v>0.98953646649043847</v>
          </cell>
        </row>
        <row r="601">
          <cell r="C601">
            <v>119.35623899999999</v>
          </cell>
          <cell r="M601">
            <v>119.35623899999999</v>
          </cell>
        </row>
        <row r="602">
          <cell r="C602">
            <v>36.045583999999998</v>
          </cell>
          <cell r="M602">
            <v>36.045583999999998</v>
          </cell>
        </row>
        <row r="605">
          <cell r="C605">
            <v>47.613827999999998</v>
          </cell>
          <cell r="M605">
            <v>47.613827999999998</v>
          </cell>
        </row>
        <row r="606">
          <cell r="C606">
            <v>10.235244999999999</v>
          </cell>
          <cell r="M606">
            <v>10.235244999999999</v>
          </cell>
        </row>
        <row r="607">
          <cell r="C607">
            <v>47.613827999999998</v>
          </cell>
          <cell r="M607">
            <v>47.613827999999998</v>
          </cell>
        </row>
        <row r="611">
          <cell r="C611">
            <v>2055.1031809999999</v>
          </cell>
          <cell r="E611">
            <v>0.98954000000000009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196">
          <cell r="C196">
            <v>8209.9454494830006</v>
          </cell>
          <cell r="M196">
            <v>8209.9454494830006</v>
          </cell>
        </row>
        <row r="197">
          <cell r="C197">
            <v>2479.4035257400001</v>
          </cell>
          <cell r="M197">
            <v>2479.4035257400001</v>
          </cell>
        </row>
        <row r="199">
          <cell r="C199">
            <v>137.70916099999999</v>
          </cell>
          <cell r="M199">
            <v>143.21752899999998</v>
          </cell>
        </row>
        <row r="202">
          <cell r="C202">
            <v>139.19405999999998</v>
          </cell>
          <cell r="M202">
            <v>144.761822</v>
          </cell>
        </row>
        <row r="203">
          <cell r="C203">
            <v>107.94955499999999</v>
          </cell>
          <cell r="M203">
            <v>112.267533</v>
          </cell>
        </row>
        <row r="204">
          <cell r="C204">
            <v>403.48539199999999</v>
          </cell>
          <cell r="M204">
            <v>419.62480599999998</v>
          </cell>
        </row>
        <row r="205">
          <cell r="C205">
            <v>67.023073999999994</v>
          </cell>
          <cell r="M205">
            <v>69.703992</v>
          </cell>
        </row>
        <row r="206">
          <cell r="C206">
            <v>52.263079999999995</v>
          </cell>
          <cell r="M206">
            <v>54.353605999999999</v>
          </cell>
        </row>
        <row r="207">
          <cell r="C207">
            <v>42.346431000000003</v>
          </cell>
          <cell r="M207">
            <v>44.040261999999998</v>
          </cell>
        </row>
        <row r="208">
          <cell r="C208">
            <v>0</v>
          </cell>
        </row>
        <row r="209">
          <cell r="C209">
            <v>3.6368679999999998</v>
          </cell>
          <cell r="M209">
            <v>3.76065</v>
          </cell>
        </row>
        <row r="210">
          <cell r="C210">
            <v>136.49946499999999</v>
          </cell>
          <cell r="M210">
            <v>141.95943999999997</v>
          </cell>
        </row>
        <row r="217">
          <cell r="C217">
            <v>12491.363439223001</v>
          </cell>
          <cell r="E217">
            <v>0.99998517482109561</v>
          </cell>
          <cell r="M217">
            <v>12562.657115223001</v>
          </cell>
          <cell r="O217">
            <v>0.99998517057024849</v>
          </cell>
        </row>
        <row r="223">
          <cell r="C223">
            <v>8213.1738676005007</v>
          </cell>
          <cell r="M223">
            <v>8213.1738676005007</v>
          </cell>
        </row>
        <row r="224">
          <cell r="C224">
            <v>2480.37850802</v>
          </cell>
          <cell r="M224">
            <v>2480.37850802</v>
          </cell>
        </row>
        <row r="226">
          <cell r="C226">
            <v>137.76343299999999</v>
          </cell>
          <cell r="M226">
            <v>143.27397199999999</v>
          </cell>
        </row>
        <row r="229">
          <cell r="C229">
            <v>139.248098</v>
          </cell>
          <cell r="M229">
            <v>144.81802200000001</v>
          </cell>
        </row>
        <row r="230">
          <cell r="C230">
            <v>107.99200399999999</v>
          </cell>
          <cell r="M230">
            <v>112.31168</v>
          </cell>
        </row>
        <row r="231">
          <cell r="C231">
            <v>403.64405599999998</v>
          </cell>
          <cell r="M231">
            <v>419.78981699999997</v>
          </cell>
        </row>
        <row r="232">
          <cell r="C232">
            <v>67.04942299999999</v>
          </cell>
          <cell r="M232">
            <v>69.731395999999989</v>
          </cell>
        </row>
        <row r="233">
          <cell r="C233">
            <v>52.283663000000004</v>
          </cell>
          <cell r="M233">
            <v>54.375012999999996</v>
          </cell>
        </row>
        <row r="234">
          <cell r="C234">
            <v>42.363126999999999</v>
          </cell>
          <cell r="M234">
            <v>44.057626999999997</v>
          </cell>
        </row>
        <row r="236">
          <cell r="C236">
            <v>3.6382969999999997</v>
          </cell>
          <cell r="M236">
            <v>3.762127</v>
          </cell>
        </row>
        <row r="237">
          <cell r="C237">
            <v>136.546055</v>
          </cell>
          <cell r="M237">
            <v>142.007893</v>
          </cell>
        </row>
        <row r="244">
          <cell r="C244">
            <v>12496.298864620501</v>
          </cell>
          <cell r="E244">
            <v>0.99959018884387307</v>
          </cell>
          <cell r="M244">
            <v>12567.610515620501</v>
          </cell>
          <cell r="O244">
            <v>0.9995910737931023</v>
          </cell>
        </row>
        <row r="250">
          <cell r="C250">
            <v>8208.577486960301</v>
          </cell>
          <cell r="M250">
            <v>8208.577486960301</v>
          </cell>
        </row>
        <row r="251">
          <cell r="C251">
            <v>2478.9904010599998</v>
          </cell>
          <cell r="M251">
            <v>2478.9904010599998</v>
          </cell>
        </row>
        <row r="253">
          <cell r="C253">
            <v>137.685901</v>
          </cell>
          <cell r="M253">
            <v>143.19333899999998</v>
          </cell>
        </row>
        <row r="256">
          <cell r="C256">
            <v>139.17147199999999</v>
          </cell>
          <cell r="M256">
            <v>144.73832999999999</v>
          </cell>
        </row>
        <row r="257">
          <cell r="C257">
            <v>107.931568</v>
          </cell>
          <cell r="M257">
            <v>112.24882699999999</v>
          </cell>
        </row>
        <row r="258">
          <cell r="C258">
            <v>403.418159</v>
          </cell>
          <cell r="M258">
            <v>419.55488299999996</v>
          </cell>
        </row>
        <row r="259">
          <cell r="C259">
            <v>67.011910999999998</v>
          </cell>
          <cell r="M259">
            <v>69.692382999999992</v>
          </cell>
        </row>
        <row r="260">
          <cell r="C260">
            <v>52.254385999999997</v>
          </cell>
          <cell r="M260">
            <v>54.344564999999996</v>
          </cell>
        </row>
        <row r="261">
          <cell r="C261">
            <v>42.339620000000004</v>
          </cell>
          <cell r="M261">
            <v>44.033180000000002</v>
          </cell>
        </row>
        <row r="263">
          <cell r="C263">
            <v>3.63626</v>
          </cell>
          <cell r="M263">
            <v>3.7600209999999996</v>
          </cell>
        </row>
        <row r="264">
          <cell r="C264">
            <v>136.46427299999999</v>
          </cell>
          <cell r="M264">
            <v>141.92284000000001</v>
          </cell>
        </row>
        <row r="271">
          <cell r="C271">
            <v>12489.274581020301</v>
          </cell>
          <cell r="E271">
            <v>1.0001524231260563</v>
          </cell>
          <cell r="M271">
            <v>12560.556011020301</v>
          </cell>
          <cell r="O271">
            <v>1.0001524545050209</v>
          </cell>
        </row>
        <row r="277">
          <cell r="C277">
            <v>8208.9963946763</v>
          </cell>
          <cell r="M277">
            <v>8208.9963946763</v>
          </cell>
        </row>
        <row r="278">
          <cell r="C278">
            <v>2479.1169111899999</v>
          </cell>
          <cell r="M278">
            <v>2479.1169111899999</v>
          </cell>
        </row>
        <row r="280">
          <cell r="C280">
            <v>137.69295</v>
          </cell>
          <cell r="M280">
            <v>143.200669</v>
          </cell>
        </row>
        <row r="283">
          <cell r="C283">
            <v>139.17631400000002</v>
          </cell>
          <cell r="M283">
            <v>144.743368</v>
          </cell>
        </row>
        <row r="284">
          <cell r="C284">
            <v>107.93707599999999</v>
          </cell>
          <cell r="M284">
            <v>112.254555</v>
          </cell>
        </row>
        <row r="285">
          <cell r="C285">
            <v>403.43875399999996</v>
          </cell>
          <cell r="M285">
            <v>419.576303</v>
          </cell>
        </row>
        <row r="286">
          <cell r="C286">
            <v>67.015361999999996</v>
          </cell>
          <cell r="M286">
            <v>69.695971999999998</v>
          </cell>
        </row>
        <row r="287">
          <cell r="C287">
            <v>52.257031999999995</v>
          </cell>
          <cell r="M287">
            <v>54.347316999999997</v>
          </cell>
        </row>
        <row r="288">
          <cell r="C288">
            <v>42.341704000000007</v>
          </cell>
          <cell r="M288">
            <v>44.035346999999994</v>
          </cell>
        </row>
        <row r="290">
          <cell r="C290">
            <v>3.6364459999999998</v>
          </cell>
          <cell r="M290">
            <v>3.7602139999999999</v>
          </cell>
        </row>
        <row r="291">
          <cell r="C291">
            <v>136.46758299999999</v>
          </cell>
          <cell r="M291">
            <v>141.92628199999999</v>
          </cell>
        </row>
        <row r="298">
          <cell r="C298">
            <v>12489.9007628663</v>
          </cell>
          <cell r="E298">
            <v>1.000102302326487</v>
          </cell>
          <cell r="M298">
            <v>12561.1854248663</v>
          </cell>
          <cell r="O298">
            <v>1.000102321305244</v>
          </cell>
        </row>
      </sheetData>
      <sheetData sheetId="49">
        <row r="13">
          <cell r="C13">
            <v>101.9376938114</v>
          </cell>
          <cell r="M13">
            <v>101.9374938114</v>
          </cell>
        </row>
        <row r="14">
          <cell r="C14">
            <v>30.78418353</v>
          </cell>
          <cell r="M14">
            <v>30.785123130000002</v>
          </cell>
        </row>
        <row r="15">
          <cell r="C15">
            <v>0.83106099999999994</v>
          </cell>
          <cell r="M15">
            <v>0.86430299999999993</v>
          </cell>
        </row>
        <row r="18">
          <cell r="C18">
            <v>0.45585751299999999</v>
          </cell>
          <cell r="M18">
            <v>0.47409045899999996</v>
          </cell>
        </row>
        <row r="19">
          <cell r="C19">
            <v>1.2036119999999999</v>
          </cell>
          <cell r="M19">
            <v>1.2517559999999999</v>
          </cell>
        </row>
        <row r="20">
          <cell r="C20">
            <v>4.036225</v>
          </cell>
          <cell r="M20">
            <v>4.1976740000000001</v>
          </cell>
        </row>
        <row r="21">
          <cell r="C21">
            <v>0.93252999999999997</v>
          </cell>
          <cell r="M21">
            <v>0.96983200000000003</v>
          </cell>
        </row>
        <row r="22">
          <cell r="C22">
            <v>4.8131999999999994E-2</v>
          </cell>
          <cell r="M22">
            <v>5.0056999999999997E-2</v>
          </cell>
        </row>
        <row r="23">
          <cell r="C23">
            <v>0.28304100000000004</v>
          </cell>
          <cell r="M23">
            <v>0.29436099999999993</v>
          </cell>
        </row>
        <row r="24">
          <cell r="C24">
            <v>22.976162600999999</v>
          </cell>
          <cell r="M24">
            <v>11.968065815000003</v>
          </cell>
        </row>
        <row r="25">
          <cell r="C25">
            <v>1.5714950000000001</v>
          </cell>
          <cell r="M25">
            <v>1.5922409999999998</v>
          </cell>
        </row>
        <row r="26">
          <cell r="C26">
            <v>0.32989599999999997</v>
          </cell>
          <cell r="M26">
            <v>0.34309200000000001</v>
          </cell>
        </row>
        <row r="33">
          <cell r="C33">
            <v>166.74839845539998</v>
          </cell>
          <cell r="E33">
            <v>1.2093162894426741</v>
          </cell>
          <cell r="M33">
            <v>156.07413221540003</v>
          </cell>
          <cell r="O33">
            <v>1.2591673190424011</v>
          </cell>
        </row>
        <row r="39">
          <cell r="C39">
            <v>98.579583382700008</v>
          </cell>
          <cell r="M39">
            <v>98.579583382700008</v>
          </cell>
        </row>
        <row r="40">
          <cell r="C40">
            <v>29.770944182000001</v>
          </cell>
          <cell r="M40">
            <v>29.771034182000001</v>
          </cell>
        </row>
        <row r="41">
          <cell r="C41">
            <v>1.6075119999999998</v>
          </cell>
          <cell r="M41">
            <v>1.6718119999999999</v>
          </cell>
        </row>
        <row r="44">
          <cell r="C44">
            <v>0.44087948799999999</v>
          </cell>
          <cell r="M44">
            <v>0.45851547299999995</v>
          </cell>
        </row>
        <row r="45">
          <cell r="C45">
            <v>1.164067</v>
          </cell>
          <cell r="M45">
            <v>1.210629</v>
          </cell>
        </row>
        <row r="46">
          <cell r="C46">
            <v>3.903613</v>
          </cell>
          <cell r="M46">
            <v>4.0597579999999995</v>
          </cell>
        </row>
        <row r="47">
          <cell r="C47">
            <v>0.90189199999999992</v>
          </cell>
          <cell r="M47">
            <v>0.93796799999999991</v>
          </cell>
        </row>
        <row r="48">
          <cell r="C48">
            <v>4.6549999999999994E-2</v>
          </cell>
          <cell r="M48">
            <v>4.8412999999999998E-2</v>
          </cell>
        </row>
        <row r="49">
          <cell r="C49">
            <v>0.27373999999999998</v>
          </cell>
          <cell r="M49">
            <v>0.28469</v>
          </cell>
        </row>
        <row r="50">
          <cell r="C50">
            <v>22.222701485999998</v>
          </cell>
          <cell r="M50">
            <v>11.575700673</v>
          </cell>
        </row>
        <row r="51">
          <cell r="C51">
            <v>1.519862</v>
          </cell>
          <cell r="M51">
            <v>1.539927</v>
          </cell>
        </row>
        <row r="52">
          <cell r="C52">
            <v>0.31905699999999998</v>
          </cell>
          <cell r="M52">
            <v>0.33181999999999995</v>
          </cell>
        </row>
        <row r="59">
          <cell r="C59">
            <v>162.0642745387</v>
          </cell>
          <cell r="E59">
            <v>1.1537066331976542</v>
          </cell>
          <cell r="M59">
            <v>151.77167171069999</v>
          </cell>
          <cell r="O59">
            <v>1.2058427657784354</v>
          </cell>
        </row>
        <row r="65">
          <cell r="C65">
            <v>102.26182081847999</v>
          </cell>
          <cell r="M65">
            <v>102.26182081847999</v>
          </cell>
        </row>
        <row r="66">
          <cell r="M66">
            <v>30.883069887000001</v>
          </cell>
        </row>
        <row r="67">
          <cell r="C67">
            <v>2.3252999999999999E-2</v>
          </cell>
          <cell r="M67">
            <v>0.867058</v>
          </cell>
        </row>
        <row r="70">
          <cell r="C70">
            <v>0.45731015499999994</v>
          </cell>
          <cell r="M70">
            <v>0.47560324700000001</v>
          </cell>
        </row>
        <row r="71">
          <cell r="C71">
            <v>1.2074479999999999</v>
          </cell>
          <cell r="M71">
            <v>1.255646</v>
          </cell>
        </row>
        <row r="72">
          <cell r="C72">
            <v>4.0490909999999998</v>
          </cell>
          <cell r="M72">
            <v>4.2110539999999999</v>
          </cell>
        </row>
        <row r="73">
          <cell r="C73">
            <v>0.93550299999999997</v>
          </cell>
          <cell r="M73">
            <v>0.97292299999999998</v>
          </cell>
        </row>
        <row r="74">
          <cell r="C74">
            <v>4.8284999999999995E-2</v>
          </cell>
          <cell r="M74">
            <v>5.0216999999999998E-2</v>
          </cell>
        </row>
        <row r="75">
          <cell r="C75">
            <v>0.28394199999999992</v>
          </cell>
          <cell r="M75">
            <v>0.29530099999999992</v>
          </cell>
        </row>
        <row r="76">
          <cell r="C76">
            <v>23.050906566000002</v>
          </cell>
          <cell r="M76">
            <v>12.007119816000001</v>
          </cell>
        </row>
        <row r="77">
          <cell r="C77">
            <v>1.576506</v>
          </cell>
          <cell r="M77">
            <v>1.5973139999999999</v>
          </cell>
        </row>
        <row r="78">
          <cell r="C78">
            <v>0.33094799999999996</v>
          </cell>
          <cell r="M78">
            <v>0.34418499999999996</v>
          </cell>
        </row>
        <row r="85">
          <cell r="C85">
            <v>166.47084242648</v>
          </cell>
          <cell r="E85">
            <v>0.94090310066019178</v>
          </cell>
          <cell r="M85">
            <v>156.57164776847998</v>
          </cell>
          <cell r="O85">
            <v>0.91383091780873438</v>
          </cell>
        </row>
        <row r="91">
          <cell r="C91">
            <v>123.3274800289</v>
          </cell>
          <cell r="M91">
            <v>123.3274800289</v>
          </cell>
        </row>
        <row r="92">
          <cell r="C92">
            <v>37.244098969000007</v>
          </cell>
          <cell r="M92">
            <v>37.244898969000005</v>
          </cell>
        </row>
        <row r="93">
          <cell r="C93">
            <v>1.0054429999999999</v>
          </cell>
          <cell r="M93">
            <v>1.045661</v>
          </cell>
        </row>
        <row r="96">
          <cell r="C96">
            <v>0.55150999999999994</v>
          </cell>
          <cell r="M96">
            <v>0.57357100000000005</v>
          </cell>
        </row>
        <row r="97">
          <cell r="C97">
            <v>1.456167</v>
          </cell>
          <cell r="M97">
            <v>1.514413</v>
          </cell>
        </row>
        <row r="98">
          <cell r="C98">
            <v>4.8831499999999997</v>
          </cell>
          <cell r="M98">
            <v>5.0784760000000002</v>
          </cell>
        </row>
        <row r="99">
          <cell r="C99">
            <v>1.128204</v>
          </cell>
          <cell r="M99">
            <v>1.173333</v>
          </cell>
        </row>
        <row r="100">
          <cell r="C100">
            <v>5.8231999999999999E-2</v>
          </cell>
          <cell r="M100">
            <v>6.0561000000000004E-2</v>
          </cell>
        </row>
        <row r="101">
          <cell r="C101">
            <v>0.34243099999999999</v>
          </cell>
          <cell r="M101">
            <v>0.35612699999999997</v>
          </cell>
        </row>
        <row r="102">
          <cell r="C102">
            <v>27.800082311000001</v>
          </cell>
          <cell r="M102">
            <v>14.48142204</v>
          </cell>
        </row>
        <row r="103">
          <cell r="C103">
            <v>1.9012449999999999</v>
          </cell>
          <cell r="M103">
            <v>1.9263399999999997</v>
          </cell>
        </row>
        <row r="104">
          <cell r="C104">
            <v>0.39911800000000003</v>
          </cell>
          <cell r="M104">
            <v>0.41508299999999998</v>
          </cell>
        </row>
        <row r="111">
          <cell r="C111">
            <v>201.74072630890004</v>
          </cell>
          <cell r="E111">
            <v>0.78903853454428197</v>
          </cell>
          <cell r="M111">
            <v>188.82585203789998</v>
          </cell>
          <cell r="O111">
            <v>0.742798481323104</v>
          </cell>
        </row>
        <row r="117">
          <cell r="C117">
            <v>103.86240060740001</v>
          </cell>
          <cell r="M117">
            <v>103.86240060740001</v>
          </cell>
        </row>
        <row r="118">
          <cell r="C118">
            <v>31.365644982999999</v>
          </cell>
          <cell r="M118">
            <v>31.366444983000001</v>
          </cell>
        </row>
        <row r="119">
          <cell r="C119">
            <v>0.84675099999999992</v>
          </cell>
          <cell r="M119">
            <v>0.88062099999999999</v>
          </cell>
        </row>
        <row r="122">
          <cell r="C122">
            <v>0.46446476720000002</v>
          </cell>
          <cell r="M122">
            <v>0.4830419635</v>
          </cell>
        </row>
        <row r="123">
          <cell r="C123">
            <v>1.2263359999999999</v>
          </cell>
          <cell r="M123">
            <v>1.27539</v>
          </cell>
        </row>
        <row r="124">
          <cell r="C124">
            <v>4.1124299999999998</v>
          </cell>
          <cell r="M124">
            <v>4.2769269999999997</v>
          </cell>
        </row>
        <row r="125">
          <cell r="C125">
            <v>0.95013700000000001</v>
          </cell>
          <cell r="M125">
            <v>0.98814199999999996</v>
          </cell>
        </row>
        <row r="126">
          <cell r="C126">
            <v>4.904E-2</v>
          </cell>
          <cell r="M126">
            <v>5.1001999999999999E-2</v>
          </cell>
        </row>
        <row r="127">
          <cell r="C127">
            <v>0.28838299999999994</v>
          </cell>
          <cell r="M127">
            <v>0.29992000000000002</v>
          </cell>
        </row>
        <row r="128">
          <cell r="C128">
            <v>23.412402544999999</v>
          </cell>
          <cell r="M128">
            <v>12.195859181000001</v>
          </cell>
        </row>
        <row r="129">
          <cell r="C129">
            <v>1.6011660000000001</v>
          </cell>
          <cell r="M129">
            <v>1.6223010000000002</v>
          </cell>
        </row>
        <row r="130">
          <cell r="C130">
            <v>0.33612500000000001</v>
          </cell>
          <cell r="M130">
            <v>0.34956899999999996</v>
          </cell>
        </row>
        <row r="137">
          <cell r="C137">
            <v>169.91045290260001</v>
          </cell>
          <cell r="E137">
            <v>0.91967835803669618</v>
          </cell>
          <cell r="M137">
            <v>159.0230777349</v>
          </cell>
          <cell r="O137">
            <v>0.85377907247224849</v>
          </cell>
        </row>
        <row r="143">
          <cell r="C143">
            <v>142.67739</v>
          </cell>
          <cell r="M143">
            <v>142.67739</v>
          </cell>
        </row>
        <row r="144">
          <cell r="C144">
            <v>43.088571780000002</v>
          </cell>
          <cell r="M144">
            <v>43.088571780000002</v>
          </cell>
        </row>
        <row r="145">
          <cell r="C145">
            <v>1.163195</v>
          </cell>
          <cell r="M145">
            <v>1.2097229999999999</v>
          </cell>
        </row>
        <row r="147">
          <cell r="C147">
            <v>8.5695999999999994E-2</v>
          </cell>
          <cell r="M147">
            <v>8.8612999999999997E-2</v>
          </cell>
        </row>
        <row r="148">
          <cell r="C148">
            <v>0.63804099999999997</v>
          </cell>
          <cell r="M148">
            <v>0.6635629999999999</v>
          </cell>
        </row>
        <row r="149">
          <cell r="C149">
            <v>1.6846369999999999</v>
          </cell>
          <cell r="M149">
            <v>1.7520229999999999</v>
          </cell>
        </row>
        <row r="150">
          <cell r="C150">
            <v>5.6493089999999997</v>
          </cell>
          <cell r="M150">
            <v>5.8752809999999993</v>
          </cell>
        </row>
        <row r="151">
          <cell r="C151">
            <v>1.3052189999999999</v>
          </cell>
          <cell r="M151">
            <v>1.3574269999999999</v>
          </cell>
        </row>
        <row r="152">
          <cell r="C152">
            <v>6.7367999999999997E-2</v>
          </cell>
          <cell r="M152">
            <v>7.0061999999999999E-2</v>
          </cell>
        </row>
        <row r="153">
          <cell r="C153">
            <v>0.39615800000000001</v>
          </cell>
          <cell r="M153">
            <v>0.41200500000000001</v>
          </cell>
        </row>
        <row r="154">
          <cell r="C154">
            <v>32.161579769000006</v>
          </cell>
          <cell r="M154">
            <v>16.75324114</v>
          </cell>
        </row>
        <row r="155">
          <cell r="C155">
            <v>2.1995459999999998</v>
          </cell>
          <cell r="M155">
            <v>2.2285809999999997</v>
          </cell>
        </row>
        <row r="156">
          <cell r="C156">
            <v>0.46173999999999998</v>
          </cell>
          <cell r="M156">
            <v>0.480209</v>
          </cell>
        </row>
        <row r="163">
          <cell r="C163">
            <v>233.47988654900001</v>
          </cell>
          <cell r="E163">
            <v>0.9801673218464485</v>
          </cell>
          <cell r="M163">
            <v>218.54068491999999</v>
          </cell>
          <cell r="O163">
            <v>0.98014786735846449</v>
          </cell>
        </row>
        <row r="169">
          <cell r="C169">
            <v>1999.8378251944698</v>
          </cell>
          <cell r="M169">
            <v>1999.8378251944698</v>
          </cell>
        </row>
        <row r="170">
          <cell r="C170">
            <v>603.95102320900003</v>
          </cell>
          <cell r="M170">
            <v>603.95102320900003</v>
          </cell>
        </row>
        <row r="171">
          <cell r="C171">
            <v>16.303929999999998</v>
          </cell>
          <cell r="M171">
            <v>16.956087999999998</v>
          </cell>
        </row>
        <row r="173">
          <cell r="C173">
            <v>1.201157</v>
          </cell>
          <cell r="M173">
            <v>1.242038</v>
          </cell>
        </row>
        <row r="174">
          <cell r="C174">
            <v>8.9431082189999991</v>
          </cell>
          <cell r="M174">
            <v>9.3008314149999993</v>
          </cell>
        </row>
        <row r="175">
          <cell r="C175">
            <v>23.612717</v>
          </cell>
          <cell r="M175">
            <v>24.557226</v>
          </cell>
        </row>
        <row r="176">
          <cell r="C176">
            <v>79.18354699999999</v>
          </cell>
          <cell r="M176">
            <v>82.350888999999995</v>
          </cell>
        </row>
        <row r="177">
          <cell r="C177">
            <v>18.294589999999999</v>
          </cell>
          <cell r="M177">
            <v>19.026374000000001</v>
          </cell>
        </row>
        <row r="178">
          <cell r="C178">
            <v>0.94425799999999993</v>
          </cell>
          <cell r="M178">
            <v>0.9820279999999999</v>
          </cell>
        </row>
        <row r="179">
          <cell r="C179">
            <v>5.5527480000000002</v>
          </cell>
          <cell r="M179">
            <v>5.7748589999999993</v>
          </cell>
        </row>
        <row r="180">
          <cell r="C180">
            <v>450.79843667700004</v>
          </cell>
          <cell r="M180">
            <v>234.82743283200003</v>
          </cell>
        </row>
        <row r="181">
          <cell r="C181">
            <v>30.829941999999999</v>
          </cell>
          <cell r="M181">
            <v>31.236901999999997</v>
          </cell>
        </row>
        <row r="182">
          <cell r="C182">
            <v>6.4719729999999993</v>
          </cell>
          <cell r="M182">
            <v>6.7308519999999996</v>
          </cell>
        </row>
        <row r="185">
          <cell r="C185">
            <v>0</v>
          </cell>
          <cell r="M185">
            <v>0</v>
          </cell>
        </row>
        <row r="189">
          <cell r="C189">
            <v>3272.0632132994697</v>
          </cell>
          <cell r="E189">
            <v>0.94898438895370962</v>
          </cell>
          <cell r="M189">
            <v>3063.1813666504695</v>
          </cell>
          <cell r="O189">
            <v>0.97773417884712721</v>
          </cell>
        </row>
        <row r="195">
          <cell r="C195">
            <v>2000.0396804494001</v>
          </cell>
          <cell r="M195">
            <v>2000.0396804494001</v>
          </cell>
        </row>
        <row r="196">
          <cell r="C196">
            <v>604.01198349600008</v>
          </cell>
          <cell r="M196">
            <v>604.01198349600008</v>
          </cell>
        </row>
        <row r="197">
          <cell r="C197">
            <v>16.305575999999999</v>
          </cell>
          <cell r="M197">
            <v>16.957798999999998</v>
          </cell>
        </row>
        <row r="199">
          <cell r="C199">
            <v>1.2012779999999998</v>
          </cell>
          <cell r="M199">
            <v>1.2421629999999999</v>
          </cell>
        </row>
        <row r="200">
          <cell r="C200">
            <v>8.94400963</v>
          </cell>
          <cell r="M200">
            <v>7.6491619999999996</v>
          </cell>
        </row>
        <row r="201">
          <cell r="C201">
            <v>23.615099999999998</v>
          </cell>
          <cell r="M201">
            <v>9.2756849999999993</v>
          </cell>
        </row>
        <row r="202">
          <cell r="C202">
            <v>79.191538999999992</v>
          </cell>
          <cell r="M202">
            <v>0.56657299999999999</v>
          </cell>
        </row>
        <row r="203">
          <cell r="C203">
            <v>18.296436999999997</v>
          </cell>
          <cell r="M203">
            <v>99.458038999999985</v>
          </cell>
        </row>
        <row r="204">
          <cell r="C204">
            <v>0.94435399999999992</v>
          </cell>
          <cell r="M204">
            <v>7.1307779999999994</v>
          </cell>
        </row>
        <row r="205">
          <cell r="C205">
            <v>5.5533100000000006</v>
          </cell>
          <cell r="M205">
            <v>15.300576999999999</v>
          </cell>
        </row>
        <row r="206">
          <cell r="C206">
            <v>450.84393766200003</v>
          </cell>
          <cell r="M206">
            <v>0.82331699999999997</v>
          </cell>
        </row>
        <row r="207">
          <cell r="C207">
            <v>30.833056000000003</v>
          </cell>
          <cell r="M207">
            <v>11.506785820000001</v>
          </cell>
        </row>
        <row r="208">
          <cell r="C208">
            <v>6.472626</v>
          </cell>
          <cell r="M208">
            <v>0</v>
          </cell>
        </row>
        <row r="211">
          <cell r="C211">
            <v>0</v>
          </cell>
          <cell r="M211">
            <v>0</v>
          </cell>
        </row>
        <row r="215">
          <cell r="C215">
            <v>3272.9070732374003</v>
          </cell>
          <cell r="E215">
            <v>0.94873971206712693</v>
          </cell>
          <cell r="M215">
            <v>2803.2265427653997</v>
          </cell>
          <cell r="O215">
            <v>1.0684035230813529</v>
          </cell>
        </row>
        <row r="221">
          <cell r="C221">
            <v>2000.3377484012001</v>
          </cell>
          <cell r="M221">
            <v>2000.3377484012001</v>
          </cell>
        </row>
        <row r="222">
          <cell r="C222">
            <v>604.10200001700002</v>
          </cell>
          <cell r="M222">
            <v>604.10200001700002</v>
          </cell>
        </row>
        <row r="223">
          <cell r="C223">
            <v>16.308005999999999</v>
          </cell>
          <cell r="M223">
            <v>16.960325999999998</v>
          </cell>
        </row>
        <row r="225">
          <cell r="C225">
            <v>1.201457</v>
          </cell>
          <cell r="M225">
            <v>1.242348</v>
          </cell>
        </row>
        <row r="226">
          <cell r="C226">
            <v>8.9453435739999989</v>
          </cell>
          <cell r="M226">
            <v>9.3031573030000008</v>
          </cell>
        </row>
        <row r="227">
          <cell r="C227">
            <v>23.61862</v>
          </cell>
          <cell r="M227">
            <v>24.563364999999997</v>
          </cell>
        </row>
        <row r="228">
          <cell r="C228">
            <v>79.203340999999995</v>
          </cell>
          <cell r="M228">
            <v>82.37147499999999</v>
          </cell>
        </row>
        <row r="229">
          <cell r="C229">
            <v>18.299163</v>
          </cell>
          <cell r="M229">
            <v>19.031129999999997</v>
          </cell>
        </row>
        <row r="230">
          <cell r="C230">
            <v>0.94449399999999994</v>
          </cell>
          <cell r="M230">
            <v>0.9822749999999999</v>
          </cell>
        </row>
        <row r="231">
          <cell r="C231">
            <v>5.5541359999999997</v>
          </cell>
        </row>
        <row r="232">
          <cell r="C232">
            <v>450.91112747599999</v>
          </cell>
        </row>
        <row r="233">
          <cell r="C233">
            <v>30.837650999999997</v>
          </cell>
        </row>
        <row r="234">
          <cell r="C234">
            <v>6.4735909999999999</v>
          </cell>
        </row>
        <row r="237">
          <cell r="C237">
            <v>0</v>
          </cell>
          <cell r="M237">
            <v>0</v>
          </cell>
        </row>
        <row r="241">
          <cell r="C241">
            <v>3273.3948374682004</v>
          </cell>
          <cell r="E241">
            <v>0.94859834253752717</v>
          </cell>
          <cell r="M241">
            <v>3061.1025340461997</v>
          </cell>
          <cell r="O241">
            <v>0.97839816354846709</v>
          </cell>
        </row>
      </sheetData>
      <sheetData sheetId="50" refreshError="1"/>
      <sheetData sheetId="51" refreshError="1"/>
      <sheetData sheetId="5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Приложение 2 "/>
      <sheetName val="2024 Приложение 2"/>
      <sheetName val="2023 Приложение 3 (Оценка)"/>
      <sheetName val="2024 Приложение 3 (Оценка)"/>
      <sheetName val="2023 Приложение 3 (Предельные)"/>
      <sheetName val="2024 Приложение 3 (Предельные)"/>
      <sheetName val="01"/>
      <sheetName val="02"/>
      <sheetName val="03"/>
      <sheetName val="04"/>
      <sheetName val="05"/>
      <sheetName val="06"/>
      <sheetName val="07"/>
      <sheetName val="09"/>
      <sheetName val="10"/>
      <sheetName val="12"/>
      <sheetName val="13"/>
      <sheetName val="14"/>
      <sheetName val="16"/>
      <sheetName val="17"/>
      <sheetName val="18"/>
      <sheetName val="20"/>
      <sheetName val="21"/>
      <sheetName val="22"/>
      <sheetName val="23"/>
      <sheetName val="24"/>
      <sheetName val="25"/>
      <sheetName val="26"/>
      <sheetName val="27"/>
      <sheetName val="29"/>
      <sheetName val="30"/>
      <sheetName val="32"/>
      <sheetName val="33"/>
      <sheetName val="34"/>
      <sheetName val="35"/>
      <sheetName val="36"/>
      <sheetName val="37"/>
      <sheetName val="38"/>
      <sheetName val="39"/>
      <sheetName val="40"/>
      <sheetName val="68"/>
      <sheetName val="70"/>
      <sheetName val="71"/>
      <sheetName val="Итого  шк"/>
      <sheetName val="ДДТ"/>
      <sheetName val="СЮТ"/>
      <sheetName val="ЦХР"/>
      <sheetName val="ЭБЦ"/>
      <sheetName val="ППМС"/>
      <sheetName val="ЦЭМ"/>
      <sheetName val="свод доп.образования"/>
      <sheetName val="БД"/>
      <sheetName val="БД1"/>
      <sheetName val="Предельные доп и проч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40">
          <cell r="C40">
            <v>5484.7372636723394</v>
          </cell>
        </row>
        <row r="96">
          <cell r="M96">
            <v>5484.730458825019</v>
          </cell>
        </row>
        <row r="102">
          <cell r="M102">
            <v>6.4966555000000001</v>
          </cell>
        </row>
        <row r="103">
          <cell r="M103">
            <v>1132.23876049</v>
          </cell>
        </row>
        <row r="104">
          <cell r="M104">
            <v>3188.334942</v>
          </cell>
        </row>
        <row r="105">
          <cell r="M105">
            <v>1595.8198318300001</v>
          </cell>
        </row>
        <row r="106">
          <cell r="M106">
            <v>13.752844999999999</v>
          </cell>
        </row>
        <row r="107">
          <cell r="M107">
            <v>105.53001752</v>
          </cell>
        </row>
        <row r="108">
          <cell r="M108">
            <v>7.3642339999999997</v>
          </cell>
        </row>
        <row r="109">
          <cell r="M109">
            <v>29.708828999999998</v>
          </cell>
        </row>
        <row r="110">
          <cell r="M110">
            <v>2819.4551958800002</v>
          </cell>
        </row>
        <row r="111">
          <cell r="M111">
            <v>744.57378909800002</v>
          </cell>
        </row>
        <row r="112">
          <cell r="M112">
            <v>6.3806639999999994</v>
          </cell>
        </row>
        <row r="115">
          <cell r="M115">
            <v>1.64585</v>
          </cell>
        </row>
        <row r="119">
          <cell r="M119">
            <v>15327.27848914302</v>
          </cell>
        </row>
        <row r="439">
          <cell r="C439">
            <v>1656.6999099500001</v>
          </cell>
        </row>
        <row r="440">
          <cell r="C440">
            <v>4665.1946520000001</v>
          </cell>
        </row>
        <row r="441">
          <cell r="C441">
            <v>2335.0145747099996</v>
          </cell>
        </row>
        <row r="442">
          <cell r="C442">
            <v>20.123260999999999</v>
          </cell>
        </row>
        <row r="443">
          <cell r="C443">
            <v>154.41227391999999</v>
          </cell>
        </row>
        <row r="444">
          <cell r="C444">
            <v>10.775459999999999</v>
          </cell>
        </row>
        <row r="445">
          <cell r="C445">
            <v>43.469048999999998</v>
          </cell>
        </row>
        <row r="446">
          <cell r="C446">
            <v>3912.1475466400007</v>
          </cell>
        </row>
        <row r="447">
          <cell r="C447">
            <v>1095.396201903</v>
          </cell>
        </row>
        <row r="448">
          <cell r="C448">
            <v>9.3362389999999991</v>
          </cell>
        </row>
      </sheetData>
      <sheetData sheetId="44"/>
      <sheetData sheetId="45"/>
      <sheetData sheetId="46"/>
      <sheetData sheetId="47"/>
      <sheetData sheetId="48"/>
      <sheetData sheetId="49">
        <row r="196">
          <cell r="C196">
            <v>5812.290651157</v>
          </cell>
        </row>
      </sheetData>
      <sheetData sheetId="50">
        <row r="13">
          <cell r="C13">
            <v>101.89736563</v>
          </cell>
        </row>
        <row r="66">
          <cell r="C66">
            <v>31.072882</v>
          </cell>
        </row>
        <row r="231">
          <cell r="M231">
            <v>3.187843</v>
          </cell>
        </row>
        <row r="232">
          <cell r="M232">
            <v>247.59907799999999</v>
          </cell>
        </row>
        <row r="233">
          <cell r="M233">
            <v>31.410464999999995</v>
          </cell>
        </row>
        <row r="234">
          <cell r="M234">
            <v>6.6461750000000004</v>
          </cell>
        </row>
      </sheetData>
      <sheetData sheetId="51">
        <row r="44">
          <cell r="HZ44">
            <v>57650</v>
          </cell>
          <cell r="II44">
            <v>651501</v>
          </cell>
          <cell r="IJ44">
            <v>196753.28</v>
          </cell>
          <cell r="IK44">
            <v>8995800</v>
          </cell>
          <cell r="IL44">
            <v>345900</v>
          </cell>
          <cell r="IM44">
            <v>272600</v>
          </cell>
          <cell r="IN44">
            <v>345900</v>
          </cell>
          <cell r="IP44">
            <v>651501</v>
          </cell>
          <cell r="IQ44">
            <v>196753.28</v>
          </cell>
          <cell r="IR44">
            <v>9322920</v>
          </cell>
          <cell r="IS44">
            <v>345900</v>
          </cell>
          <cell r="IT44">
            <v>272600</v>
          </cell>
          <cell r="IU44">
            <v>345900</v>
          </cell>
        </row>
        <row r="46">
          <cell r="HY46">
            <v>57650</v>
          </cell>
        </row>
        <row r="54">
          <cell r="AO54">
            <v>8013563</v>
          </cell>
          <cell r="AT54">
            <v>599606058.90999985</v>
          </cell>
          <cell r="BK54">
            <v>8013563</v>
          </cell>
          <cell r="BP54">
            <v>614110669.99999988</v>
          </cell>
        </row>
      </sheetData>
      <sheetData sheetId="52"/>
      <sheetData sheetId="5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 2024"/>
      <sheetName val="Приложение 2 2025"/>
      <sheetName val="Приложение 3 2024 оценка"/>
      <sheetName val="Приложение 3 2025 оценка "/>
      <sheetName val="Приказ 2024  предельные"/>
      <sheetName val="Приказ 2025 предельные"/>
      <sheetName val="002"/>
      <sheetName val="008"/>
      <sheetName val="009"/>
      <sheetName val="010"/>
      <sheetName val="014"/>
      <sheetName val="016"/>
      <sheetName val="017"/>
      <sheetName val="020"/>
      <sheetName val="021"/>
      <sheetName val="023"/>
      <sheetName val="025"/>
      <sheetName val="026"/>
      <sheetName val="028"/>
      <sheetName val="035"/>
      <sheetName val="036"/>
      <sheetName val="037"/>
      <sheetName val="039"/>
      <sheetName val="044"/>
      <sheetName val="050"/>
      <sheetName val="057"/>
      <sheetName val="058"/>
      <sheetName val="061"/>
      <sheetName val="062"/>
      <sheetName val="063"/>
      <sheetName val="065"/>
      <sheetName val="069"/>
      <sheetName val="080"/>
      <sheetName val="082"/>
      <sheetName val="085"/>
      <sheetName val="087"/>
      <sheetName val="089"/>
      <sheetName val="090"/>
      <sheetName val="095"/>
      <sheetName val="097"/>
      <sheetName val="099"/>
      <sheetName val="100"/>
      <sheetName val="101"/>
      <sheetName val="102"/>
      <sheetName val="103"/>
      <sheetName val="105"/>
      <sheetName val="108"/>
      <sheetName val="109"/>
      <sheetName val="110"/>
      <sheetName val="111"/>
      <sheetName val="114"/>
      <sheetName val="115"/>
      <sheetName val="116"/>
      <sheetName val="117"/>
      <sheetName val="118"/>
      <sheetName val="119"/>
      <sheetName val="120"/>
      <sheetName val="124"/>
      <sheetName val="125"/>
      <sheetName val="126"/>
      <sheetName val="127"/>
      <sheetName val="128"/>
      <sheetName val="130"/>
      <sheetName val="131"/>
      <sheetName val="132"/>
      <sheetName val="133"/>
      <sheetName val="134"/>
      <sheetName val="135"/>
      <sheetName val="137"/>
      <sheetName val="139"/>
      <sheetName val="140"/>
      <sheetName val="141"/>
      <sheetName val="142"/>
      <sheetName val="143"/>
      <sheetName val="145"/>
      <sheetName val="146"/>
      <sheetName val="147"/>
      <sheetName val="Итого"/>
      <sheetName val="Б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>
        <row r="44">
          <cell r="B44">
            <v>15202.838248999999</v>
          </cell>
          <cell r="M44">
            <v>15202.838248999999</v>
          </cell>
        </row>
        <row r="45">
          <cell r="B45">
            <v>4591.2571509999998</v>
          </cell>
          <cell r="M45">
            <v>4591.2571509999998</v>
          </cell>
        </row>
        <row r="47">
          <cell r="B47">
            <v>25517.078118999998</v>
          </cell>
          <cell r="M47">
            <v>25517.078118999998</v>
          </cell>
        </row>
        <row r="48">
          <cell r="B48">
            <v>725.94331499999998</v>
          </cell>
          <cell r="M48">
            <v>754.97899799999993</v>
          </cell>
        </row>
        <row r="49">
          <cell r="B49">
            <v>1212.7071509999998</v>
          </cell>
          <cell r="M49">
            <v>1261.2176919999999</v>
          </cell>
        </row>
        <row r="51">
          <cell r="B51">
            <v>33.192670999999997</v>
          </cell>
          <cell r="M51">
            <v>34.520372000000002</v>
          </cell>
        </row>
        <row r="52">
          <cell r="B52">
            <v>11.357327999999999</v>
          </cell>
          <cell r="M52">
            <v>11.811622999999999</v>
          </cell>
        </row>
        <row r="53">
          <cell r="B53">
            <v>3827.582296</v>
          </cell>
          <cell r="M53">
            <v>3980.6855879999998</v>
          </cell>
        </row>
        <row r="54">
          <cell r="B54">
            <v>8026.8269279999995</v>
          </cell>
          <cell r="M54">
            <v>8347.9000059999998</v>
          </cell>
        </row>
        <row r="55">
          <cell r="B55">
            <v>5162.0144727206325</v>
          </cell>
          <cell r="M55">
            <v>5368.4950763377337</v>
          </cell>
        </row>
        <row r="56">
          <cell r="B56">
            <v>453.09893</v>
          </cell>
          <cell r="M56">
            <v>471.20574799999997</v>
          </cell>
        </row>
        <row r="57">
          <cell r="B57">
            <v>2734.8468819999998</v>
          </cell>
          <cell r="M57">
            <v>2844.2407560000001</v>
          </cell>
        </row>
        <row r="58">
          <cell r="B58">
            <v>21581.023663</v>
          </cell>
          <cell r="M58">
            <v>4751.5050949999995</v>
          </cell>
        </row>
        <row r="59">
          <cell r="B59">
            <v>2180.875329</v>
          </cell>
          <cell r="M59">
            <v>2079.523925</v>
          </cell>
        </row>
        <row r="60">
          <cell r="B60">
            <v>379.89376799999997</v>
          </cell>
          <cell r="M60">
            <v>395.25987199999997</v>
          </cell>
        </row>
        <row r="65">
          <cell r="B65">
            <v>93579.093674720629</v>
          </cell>
          <cell r="D65">
            <v>1.0036164736373248</v>
          </cell>
          <cell r="M65">
            <v>77621.912862337733</v>
          </cell>
          <cell r="O65">
            <v>1.0033379380655278</v>
          </cell>
        </row>
        <row r="74">
          <cell r="B74">
            <v>15202.841041</v>
          </cell>
          <cell r="M74">
            <v>15202.841041</v>
          </cell>
        </row>
        <row r="75">
          <cell r="B75">
            <v>4591.2579939999996</v>
          </cell>
          <cell r="M75">
            <v>4591.2579939999996</v>
          </cell>
        </row>
        <row r="77">
          <cell r="B77">
            <v>25517.078118999998</v>
          </cell>
          <cell r="M77">
            <v>25517.078118999998</v>
          </cell>
        </row>
        <row r="78">
          <cell r="B78">
            <v>725.94371699999999</v>
          </cell>
          <cell r="M78">
            <v>754.97941700000001</v>
          </cell>
        </row>
        <row r="79">
          <cell r="B79">
            <v>1212.7071509999998</v>
          </cell>
          <cell r="M79">
            <v>1261.2176919999999</v>
          </cell>
        </row>
        <row r="81">
          <cell r="B81">
            <v>33.192675000000001</v>
          </cell>
          <cell r="M81">
            <v>34.520376999999996</v>
          </cell>
        </row>
        <row r="82">
          <cell r="B82">
            <v>11.357275</v>
          </cell>
          <cell r="M82">
            <v>11.811567999999999</v>
          </cell>
        </row>
        <row r="83">
          <cell r="B83">
            <v>3827.583016</v>
          </cell>
          <cell r="M83">
            <v>3980.6863359999998</v>
          </cell>
        </row>
        <row r="84">
          <cell r="B84">
            <v>8026.8284209999993</v>
          </cell>
          <cell r="M84">
            <v>8347.9015579999996</v>
          </cell>
        </row>
        <row r="85">
          <cell r="B85">
            <v>5162.015466218164</v>
          </cell>
          <cell r="M85">
            <v>5368.496085575166</v>
          </cell>
        </row>
        <row r="86">
          <cell r="B86">
            <v>453.09902299999999</v>
          </cell>
          <cell r="M86">
            <v>471.20584499999995</v>
          </cell>
        </row>
        <row r="87">
          <cell r="B87">
            <v>2734.8473859999999</v>
          </cell>
          <cell r="M87">
            <v>2844.2412789999998</v>
          </cell>
        </row>
        <row r="88">
          <cell r="B88">
            <v>21581.027728000001</v>
          </cell>
          <cell r="M88">
            <v>4751.5059729999994</v>
          </cell>
        </row>
        <row r="89">
          <cell r="B89">
            <v>2180.8757909999999</v>
          </cell>
          <cell r="M89">
            <v>2079.5243839999998</v>
          </cell>
        </row>
        <row r="90">
          <cell r="B90">
            <v>379.893821</v>
          </cell>
          <cell r="M90">
            <v>395.259928</v>
          </cell>
        </row>
        <row r="95">
          <cell r="B95">
            <v>93579.106282218156</v>
          </cell>
          <cell r="D95">
            <v>1.0036164452859939</v>
          </cell>
          <cell r="M95">
            <v>77621.922217575164</v>
          </cell>
          <cell r="O95">
            <v>1.0033378171400937</v>
          </cell>
        </row>
        <row r="104">
          <cell r="B104">
            <v>15202.841413</v>
          </cell>
          <cell r="M104">
            <v>15202.841413</v>
          </cell>
        </row>
        <row r="105">
          <cell r="B105">
            <v>4591.2581069999997</v>
          </cell>
          <cell r="M105">
            <v>4591.2581069999997</v>
          </cell>
        </row>
        <row r="107">
          <cell r="B107">
            <v>25517.078118999998</v>
          </cell>
          <cell r="M107">
            <v>25517.078118999998</v>
          </cell>
        </row>
        <row r="108">
          <cell r="B108">
            <v>725.94371699999999</v>
          </cell>
          <cell r="M108">
            <v>754.97941700000001</v>
          </cell>
        </row>
        <row r="109">
          <cell r="B109">
            <v>1212.7071509999998</v>
          </cell>
          <cell r="M109">
            <v>1261.2176919999999</v>
          </cell>
        </row>
        <row r="111">
          <cell r="B111">
            <v>33.192675000000001</v>
          </cell>
          <cell r="M111">
            <v>34.520376999999996</v>
          </cell>
        </row>
        <row r="112">
          <cell r="B112">
            <v>11.357275</v>
          </cell>
          <cell r="M112">
            <v>11.811567999999999</v>
          </cell>
        </row>
        <row r="113">
          <cell r="B113">
            <v>3827.5831029999999</v>
          </cell>
          <cell r="M113">
            <v>3980.6864269999996</v>
          </cell>
        </row>
        <row r="114">
          <cell r="B114">
            <v>8026.8287189999992</v>
          </cell>
          <cell r="M114">
            <v>8347.901867999999</v>
          </cell>
        </row>
        <row r="115">
          <cell r="B115">
            <v>5162.0155050568328</v>
          </cell>
          <cell r="M115">
            <v>5368.4961519673816</v>
          </cell>
        </row>
        <row r="116">
          <cell r="B116">
            <v>453.08914700000003</v>
          </cell>
          <cell r="M116">
            <v>471.19597399999998</v>
          </cell>
        </row>
        <row r="117">
          <cell r="B117">
            <v>2734.8474859999997</v>
          </cell>
          <cell r="M117">
            <v>2844.2413820000002</v>
          </cell>
        </row>
        <row r="118">
          <cell r="B118">
            <v>21581.028223000001</v>
          </cell>
          <cell r="M118">
            <v>4751.5060780000003</v>
          </cell>
        </row>
        <row r="119">
          <cell r="B119">
            <v>2180.881813</v>
          </cell>
          <cell r="M119">
            <v>2079.5303849999996</v>
          </cell>
        </row>
        <row r="120">
          <cell r="B120">
            <v>379.89382699999999</v>
          </cell>
          <cell r="M120">
            <v>395.25993399999999</v>
          </cell>
        </row>
        <row r="125">
          <cell r="B125">
            <v>93579.105813056842</v>
          </cell>
          <cell r="D125">
            <v>1.00361634345619</v>
          </cell>
          <cell r="M125">
            <v>77621.921388967385</v>
          </cell>
          <cell r="O125">
            <v>1.0033378278506444</v>
          </cell>
        </row>
        <row r="134">
          <cell r="B134">
            <v>15202.841413</v>
          </cell>
          <cell r="M134">
            <v>15202.841413</v>
          </cell>
        </row>
        <row r="135">
          <cell r="B135">
            <v>4591.2581069999997</v>
          </cell>
          <cell r="M135">
            <v>4591.2581069999997</v>
          </cell>
        </row>
        <row r="137">
          <cell r="B137">
            <v>25517.078118999998</v>
          </cell>
          <cell r="M137">
            <v>25517.078118999998</v>
          </cell>
        </row>
        <row r="138">
          <cell r="B138">
            <v>725.94371699999999</v>
          </cell>
          <cell r="M138">
            <v>754.97941700000001</v>
          </cell>
        </row>
        <row r="139">
          <cell r="B139">
            <v>1212.7078199999999</v>
          </cell>
          <cell r="M139">
            <v>1261.218388</v>
          </cell>
        </row>
        <row r="141">
          <cell r="B141">
            <v>33.192675000000001</v>
          </cell>
          <cell r="M141">
            <v>34.520376999999996</v>
          </cell>
        </row>
        <row r="142">
          <cell r="B142">
            <v>11.357275</v>
          </cell>
          <cell r="M142">
            <v>11.811567999999999</v>
          </cell>
        </row>
        <row r="143">
          <cell r="B143">
            <v>3827.5831029999999</v>
          </cell>
          <cell r="M143">
            <v>3980.6864269999996</v>
          </cell>
        </row>
        <row r="144">
          <cell r="B144">
            <v>8026.8287189999992</v>
          </cell>
          <cell r="M144">
            <v>8347.901867999999</v>
          </cell>
        </row>
        <row r="145">
          <cell r="B145">
            <v>5162.0155051650854</v>
          </cell>
          <cell r="M145">
            <v>5368.4962090799636</v>
          </cell>
        </row>
        <row r="146">
          <cell r="B146">
            <v>453.09914700000002</v>
          </cell>
          <cell r="M146">
            <v>471.20597399999997</v>
          </cell>
        </row>
        <row r="147">
          <cell r="B147">
            <v>2734.8474859999997</v>
          </cell>
          <cell r="M147">
            <v>2844.2413820000002</v>
          </cell>
        </row>
        <row r="148">
          <cell r="B148">
            <v>21581.028223000001</v>
          </cell>
          <cell r="M148">
            <v>4751.5060780000003</v>
          </cell>
        </row>
        <row r="149">
          <cell r="B149">
            <v>2180.8754330000002</v>
          </cell>
          <cell r="M149">
            <v>2079.5240019999997</v>
          </cell>
        </row>
        <row r="150">
          <cell r="B150">
            <v>379.89382699999999</v>
          </cell>
          <cell r="M150">
            <v>395.25993399999999</v>
          </cell>
        </row>
        <row r="155">
          <cell r="B155">
            <v>93579.108222165087</v>
          </cell>
          <cell r="D155">
            <v>1.0036163176190085</v>
          </cell>
          <cell r="M155">
            <v>77621.923879079972</v>
          </cell>
          <cell r="O155">
            <v>1.0033377956635505</v>
          </cell>
        </row>
        <row r="185">
          <cell r="B185">
            <v>0</v>
          </cell>
          <cell r="M185">
            <v>0</v>
          </cell>
        </row>
        <row r="194">
          <cell r="B194">
            <v>17736.650579000001</v>
          </cell>
          <cell r="M194">
            <v>17736.650579000001</v>
          </cell>
        </row>
        <row r="195">
          <cell r="B195">
            <v>5356.4684749999997</v>
          </cell>
          <cell r="M195">
            <v>5356.4684749999997</v>
          </cell>
        </row>
        <row r="197">
          <cell r="B197">
            <v>25517.078118999998</v>
          </cell>
          <cell r="M197">
            <v>25517.078118999998</v>
          </cell>
        </row>
        <row r="198">
          <cell r="B198">
            <v>846.93413599999997</v>
          </cell>
          <cell r="M198">
            <v>880.80910999999992</v>
          </cell>
        </row>
        <row r="199">
          <cell r="B199">
            <v>1414.826125</v>
          </cell>
          <cell r="M199">
            <v>1471.421801</v>
          </cell>
        </row>
        <row r="201">
          <cell r="B201">
            <v>38.724792999999998</v>
          </cell>
          <cell r="M201">
            <v>40.273778999999998</v>
          </cell>
        </row>
        <row r="202">
          <cell r="B202">
            <v>13.250223999999999</v>
          </cell>
          <cell r="M202">
            <v>13.780235999999999</v>
          </cell>
        </row>
        <row r="203">
          <cell r="B203">
            <v>4465.5141809999996</v>
          </cell>
          <cell r="M203">
            <v>4644.1347479999995</v>
          </cell>
        </row>
        <row r="204">
          <cell r="B204">
            <v>9364.6344009999993</v>
          </cell>
          <cell r="M204">
            <v>9739.2197779999988</v>
          </cell>
        </row>
        <row r="205">
          <cell r="B205">
            <v>6022.3522326779075</v>
          </cell>
          <cell r="M205">
            <v>6263.2463346313452</v>
          </cell>
        </row>
        <row r="206">
          <cell r="B206">
            <v>528.61579599999993</v>
          </cell>
          <cell r="M206">
            <v>549.74043200000006</v>
          </cell>
        </row>
        <row r="207">
          <cell r="B207">
            <v>3190.6558079999995</v>
          </cell>
          <cell r="M207">
            <v>3318.2820379999998</v>
          </cell>
        </row>
        <row r="208">
          <cell r="B208">
            <v>25177.869418999999</v>
          </cell>
          <cell r="M208">
            <v>5543.4244489999992</v>
          </cell>
        </row>
        <row r="209">
          <cell r="B209">
            <v>2544.353083</v>
          </cell>
          <cell r="M209">
            <v>2426.1095599999994</v>
          </cell>
        </row>
        <row r="210">
          <cell r="B210">
            <v>443.20952199999999</v>
          </cell>
          <cell r="M210">
            <v>461.13664899999998</v>
          </cell>
        </row>
        <row r="215">
          <cell r="B215">
            <v>104922.79084767791</v>
          </cell>
          <cell r="M215">
            <v>86306.073335631343</v>
          </cell>
          <cell r="O215">
            <v>0.90238157049657985</v>
          </cell>
        </row>
        <row r="224">
          <cell r="B224">
            <v>15202.90301</v>
          </cell>
          <cell r="M224">
            <v>15202.90301</v>
          </cell>
        </row>
        <row r="225">
          <cell r="B225">
            <v>4591.2767089999998</v>
          </cell>
          <cell r="M225">
            <v>4591.2767089999998</v>
          </cell>
        </row>
        <row r="227">
          <cell r="B227">
            <v>25517.078118999998</v>
          </cell>
          <cell r="M227">
            <v>25517.078118999998</v>
          </cell>
        </row>
        <row r="228">
          <cell r="B228">
            <v>725.94653299999993</v>
          </cell>
          <cell r="M228">
            <v>754.98234500000001</v>
          </cell>
        </row>
        <row r="229">
          <cell r="B229">
            <v>1212.7138439999999</v>
          </cell>
        </row>
        <row r="231">
          <cell r="B231">
            <v>33.192810999999999</v>
          </cell>
          <cell r="M231">
            <v>34.520517999999996</v>
          </cell>
        </row>
        <row r="232">
          <cell r="B232">
            <v>11.357275</v>
          </cell>
          <cell r="M232">
            <v>11.811567999999999</v>
          </cell>
        </row>
        <row r="233">
          <cell r="B233">
            <v>3827.5986149999999</v>
          </cell>
          <cell r="M233">
            <v>3980.7025589999998</v>
          </cell>
        </row>
        <row r="234">
          <cell r="B234">
            <v>8026.8609589999996</v>
          </cell>
          <cell r="M234">
            <v>8347.9353979999996</v>
          </cell>
        </row>
        <row r="235">
          <cell r="B235">
            <v>5162.0365390100333</v>
          </cell>
          <cell r="M235">
            <v>5368.5179873987108</v>
          </cell>
        </row>
        <row r="236">
          <cell r="B236">
            <v>453.10085500000002</v>
          </cell>
          <cell r="M236">
            <v>471.20774999999998</v>
          </cell>
        </row>
        <row r="237">
          <cell r="B237">
            <v>2734.8585699999999</v>
          </cell>
          <cell r="M237">
            <v>2844.2529109999996</v>
          </cell>
        </row>
        <row r="238">
          <cell r="B238">
            <v>21581.115667999999</v>
          </cell>
          <cell r="M238">
            <v>4751.5253419999999</v>
          </cell>
        </row>
        <row r="239">
          <cell r="B239">
            <v>2180.8841099999995</v>
          </cell>
          <cell r="M239">
            <v>2079.5322490000003</v>
          </cell>
        </row>
        <row r="240">
          <cell r="B240">
            <v>379.89536899999996</v>
          </cell>
          <cell r="M240">
            <v>395.26153799999997</v>
          </cell>
        </row>
        <row r="245">
          <cell r="B245">
            <v>93579.384887010034</v>
          </cell>
          <cell r="D245">
            <v>1.0036077936759</v>
          </cell>
          <cell r="M245">
            <v>77622.135820398704</v>
          </cell>
          <cell r="O245">
            <v>1.0033091614510019</v>
          </cell>
        </row>
        <row r="254">
          <cell r="B254">
            <v>15202.841784999999</v>
          </cell>
          <cell r="M254">
            <v>15202.841784999999</v>
          </cell>
        </row>
        <row r="255">
          <cell r="B255">
            <v>4591.2582189999994</v>
          </cell>
          <cell r="M255">
            <v>4591.2582189999994</v>
          </cell>
        </row>
        <row r="257">
          <cell r="B257">
            <v>25517.078118999998</v>
          </cell>
          <cell r="M257">
            <v>25517.078118999998</v>
          </cell>
        </row>
        <row r="258">
          <cell r="B258">
            <v>725.94371699999999</v>
          </cell>
          <cell r="M258">
            <v>754.97941700000001</v>
          </cell>
        </row>
        <row r="259">
          <cell r="B259">
            <v>1212.7071509999998</v>
          </cell>
          <cell r="M259">
            <v>1261.2176919999999</v>
          </cell>
        </row>
        <row r="261">
          <cell r="B261">
            <v>33.192675000000001</v>
          </cell>
          <cell r="M261">
            <v>34.520376999999996</v>
          </cell>
        </row>
        <row r="262">
          <cell r="B262">
            <v>11.357275</v>
          </cell>
          <cell r="M262">
            <v>11.811567999999999</v>
          </cell>
        </row>
        <row r="263">
          <cell r="B263">
            <v>3827.5831899999998</v>
          </cell>
          <cell r="M263">
            <v>3980.6865169999996</v>
          </cell>
        </row>
        <row r="264">
          <cell r="B264">
            <v>8026.8287189999992</v>
          </cell>
          <cell r="M264">
            <v>8347.901867999999</v>
          </cell>
        </row>
        <row r="265">
          <cell r="B265">
            <v>5162.0157104978243</v>
          </cell>
          <cell r="M265">
            <v>5368.4963348640104</v>
          </cell>
        </row>
        <row r="266">
          <cell r="B266">
            <v>453.09902299999999</v>
          </cell>
          <cell r="M266">
            <v>471.20584499999995</v>
          </cell>
        </row>
        <row r="267">
          <cell r="B267">
            <v>2734.8475079999998</v>
          </cell>
          <cell r="M267">
            <v>2844.2414060000001</v>
          </cell>
        </row>
        <row r="268">
          <cell r="B268">
            <v>21581.028691</v>
          </cell>
          <cell r="M268">
            <v>4751.5061779999996</v>
          </cell>
        </row>
        <row r="269">
          <cell r="B269">
            <v>2180.8755120000001</v>
          </cell>
          <cell r="M269">
            <v>2079.5240899999999</v>
          </cell>
        </row>
        <row r="270">
          <cell r="B270">
            <v>379.89383899999996</v>
          </cell>
          <cell r="M270">
            <v>395.25994599999996</v>
          </cell>
        </row>
        <row r="275">
          <cell r="B275">
            <v>93579.108816497814</v>
          </cell>
          <cell r="D275">
            <v>1.0036163112449148</v>
          </cell>
          <cell r="M275">
            <v>77621.924007864</v>
          </cell>
          <cell r="O275">
            <v>1.0033377939988934</v>
          </cell>
        </row>
        <row r="305">
          <cell r="B305">
            <v>0</v>
          </cell>
          <cell r="M305">
            <v>0</v>
          </cell>
        </row>
        <row r="314">
          <cell r="B314">
            <v>17736.645926999998</v>
          </cell>
          <cell r="M314">
            <v>17736.645926999998</v>
          </cell>
        </row>
        <row r="315">
          <cell r="B315">
            <v>5356.4670699999997</v>
          </cell>
          <cell r="M315">
            <v>5356.4670699999997</v>
          </cell>
        </row>
        <row r="317">
          <cell r="B317">
            <v>25517.078118999998</v>
          </cell>
          <cell r="M317">
            <v>25517.078118999998</v>
          </cell>
        </row>
        <row r="318">
          <cell r="B318">
            <v>846.93413599999997</v>
          </cell>
          <cell r="M318">
            <v>880.80910999999992</v>
          </cell>
        </row>
        <row r="319">
          <cell r="B319">
            <v>1414.826125</v>
          </cell>
          <cell r="M319">
            <v>1471.421801</v>
          </cell>
        </row>
        <row r="321">
          <cell r="B321">
            <v>38.724784</v>
          </cell>
          <cell r="M321">
            <v>40.273769000000001</v>
          </cell>
        </row>
        <row r="322">
          <cell r="B322">
            <v>13.250223999999999</v>
          </cell>
          <cell r="M322">
            <v>13.780235999999999</v>
          </cell>
        </row>
        <row r="323">
          <cell r="B323">
            <v>4465.5131019999999</v>
          </cell>
          <cell r="M323">
            <v>4644.1336259999998</v>
          </cell>
        </row>
        <row r="324">
          <cell r="B324">
            <v>9364.6323119999997</v>
          </cell>
          <cell r="M324">
            <v>9739.2176049999998</v>
          </cell>
        </row>
        <row r="325">
          <cell r="B325">
            <v>6022.3507464889153</v>
          </cell>
          <cell r="M325">
            <v>6263.2448024747937</v>
          </cell>
        </row>
        <row r="326">
          <cell r="B326">
            <v>528.61570299999994</v>
          </cell>
          <cell r="M326">
            <v>549.74033499999996</v>
          </cell>
        </row>
        <row r="327">
          <cell r="B327">
            <v>3190.6550519999996</v>
          </cell>
          <cell r="M327">
            <v>3318.2812529999997</v>
          </cell>
        </row>
        <row r="328">
          <cell r="B328">
            <v>25177.863374</v>
          </cell>
          <cell r="M328">
            <v>5543.4231419999996</v>
          </cell>
        </row>
        <row r="329">
          <cell r="B329">
            <v>2544.3526349999997</v>
          </cell>
          <cell r="M329">
            <v>2426.1091299999998</v>
          </cell>
        </row>
        <row r="330">
          <cell r="B330">
            <v>443.20941599999998</v>
          </cell>
          <cell r="M330">
            <v>461.13653799999997</v>
          </cell>
        </row>
        <row r="335">
          <cell r="B335">
            <v>104922.77242348892</v>
          </cell>
          <cell r="D335">
            <v>0.89511092616701404</v>
          </cell>
          <cell r="M335">
            <v>86306.059445474777</v>
          </cell>
        </row>
        <row r="344">
          <cell r="B344">
            <v>17736.647974</v>
          </cell>
          <cell r="M344">
            <v>17736.647974</v>
          </cell>
        </row>
        <row r="345">
          <cell r="B345">
            <v>5356.4676879999997</v>
          </cell>
          <cell r="M345">
            <v>5356.4676879999997</v>
          </cell>
        </row>
        <row r="347">
          <cell r="B347">
            <v>25517.078118999998</v>
          </cell>
          <cell r="M347">
            <v>25517.078118999998</v>
          </cell>
        </row>
        <row r="348">
          <cell r="B348">
            <v>846.93413599999997</v>
          </cell>
          <cell r="M348">
            <v>880.80910999999992</v>
          </cell>
        </row>
        <row r="349">
          <cell r="B349">
            <v>1414.826125</v>
          </cell>
          <cell r="M349">
            <v>1471.421801</v>
          </cell>
        </row>
        <row r="351">
          <cell r="B351">
            <v>38.724787999999997</v>
          </cell>
          <cell r="M351">
            <v>40.273773999999996</v>
          </cell>
        </row>
        <row r="352">
          <cell r="B352">
            <v>13.250223999999999</v>
          </cell>
          <cell r="M352">
            <v>13.780235999999999</v>
          </cell>
        </row>
        <row r="353">
          <cell r="B353">
            <v>4465.5135270000001</v>
          </cell>
          <cell r="M353">
            <v>4644.1340679999994</v>
          </cell>
        </row>
        <row r="354">
          <cell r="B354">
            <v>9364.6332069999989</v>
          </cell>
          <cell r="M354">
            <v>9739.2185360000003</v>
          </cell>
        </row>
        <row r="355">
          <cell r="B355">
            <v>6022.3514406561917</v>
          </cell>
          <cell r="M355">
            <v>6263.2454841687613</v>
          </cell>
        </row>
        <row r="356">
          <cell r="B356">
            <v>528.61570299999994</v>
          </cell>
          <cell r="M356">
            <v>549.74033499999996</v>
          </cell>
        </row>
        <row r="357">
          <cell r="B357">
            <v>3190.655323</v>
          </cell>
          <cell r="M357">
            <v>3318.2815339999997</v>
          </cell>
        </row>
        <row r="358">
          <cell r="B358">
            <v>25177.865777999999</v>
          </cell>
          <cell r="M358">
            <v>5543.4236539999993</v>
          </cell>
        </row>
        <row r="359">
          <cell r="B359">
            <v>2544.3515249999996</v>
          </cell>
          <cell r="M359">
            <v>2426.1079570000002</v>
          </cell>
        </row>
        <row r="360">
          <cell r="B360">
            <v>443.20945699999999</v>
          </cell>
          <cell r="M360">
            <v>461.13658099999998</v>
          </cell>
        </row>
        <row r="365">
          <cell r="B365">
            <v>104922.77878565618</v>
          </cell>
          <cell r="D365">
            <v>0.89511087189047378</v>
          </cell>
          <cell r="M365">
            <v>86306.063909168748</v>
          </cell>
          <cell r="O365">
            <v>0.90238166905589001</v>
          </cell>
        </row>
        <row r="374">
          <cell r="B374">
            <v>30405.682453999998</v>
          </cell>
          <cell r="M374">
            <v>30405.682453999998</v>
          </cell>
        </row>
        <row r="375">
          <cell r="B375">
            <v>9182.5161009999993</v>
          </cell>
          <cell r="M375">
            <v>9182.5161009999993</v>
          </cell>
        </row>
        <row r="377">
          <cell r="B377">
            <v>25517.078118999998</v>
          </cell>
          <cell r="M377">
            <v>25517.078118999998</v>
          </cell>
        </row>
        <row r="378">
          <cell r="B378">
            <v>1451.887033</v>
          </cell>
          <cell r="M378">
            <v>1509.9584149999998</v>
          </cell>
        </row>
        <row r="379">
          <cell r="B379">
            <v>2425.4165319999997</v>
          </cell>
          <cell r="M379">
            <v>2522.4377049999998</v>
          </cell>
        </row>
        <row r="381">
          <cell r="B381">
            <v>66.385350000000003</v>
          </cell>
          <cell r="M381">
            <v>69.040753999999993</v>
          </cell>
        </row>
        <row r="382">
          <cell r="B382">
            <v>22.714655</v>
          </cell>
          <cell r="M382">
            <v>23.623244999999997</v>
          </cell>
        </row>
        <row r="383">
          <cell r="B383">
            <v>7655.1661189999995</v>
          </cell>
          <cell r="M383">
            <v>7961.3727629999994</v>
          </cell>
        </row>
        <row r="384">
          <cell r="B384">
            <v>16053.655647</v>
          </cell>
          <cell r="M384">
            <v>16695.801874000001</v>
          </cell>
        </row>
        <row r="385">
          <cell r="B385">
            <v>10324.030969237139</v>
          </cell>
          <cell r="M385">
            <v>10736.992234422236</v>
          </cell>
        </row>
        <row r="386">
          <cell r="B386">
            <v>906.19804599999998</v>
          </cell>
          <cell r="M386">
            <v>942.41168900000002</v>
          </cell>
        </row>
        <row r="387">
          <cell r="B387">
            <v>5469.6938810000001</v>
          </cell>
          <cell r="M387">
            <v>5688.4816339999998</v>
          </cell>
        </row>
        <row r="388">
          <cell r="B388">
            <v>43162.055922999993</v>
          </cell>
          <cell r="M388">
            <v>9503.0120449999995</v>
          </cell>
        </row>
        <row r="389">
          <cell r="B389">
            <v>4361.748489999999</v>
          </cell>
          <cell r="M389">
            <v>4159.0456340000001</v>
          </cell>
        </row>
        <row r="390">
          <cell r="B390">
            <v>759.78764799999999</v>
          </cell>
          <cell r="M390">
            <v>790.51986199999999</v>
          </cell>
        </row>
        <row r="395">
          <cell r="B395">
            <v>161641.13763523713</v>
          </cell>
          <cell r="D395">
            <v>0.58102486392997499</v>
          </cell>
          <cell r="M395">
            <v>129726.76955442224</v>
          </cell>
          <cell r="O395">
            <v>0.60034648413354508</v>
          </cell>
        </row>
      </sheetData>
      <sheetData sheetId="7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 2023"/>
      <sheetName val="Приложение 2 2024"/>
      <sheetName val="Приложение 3 2023оценка"/>
      <sheetName val="Приложение 3 2024оценка "/>
      <sheetName val="Приказ 2023  предельные"/>
      <sheetName val="Приказ 2024 предельные"/>
      <sheetName val="002"/>
      <sheetName val="008"/>
      <sheetName val="009"/>
      <sheetName val="010"/>
      <sheetName val="014"/>
      <sheetName val="016"/>
      <sheetName val="017"/>
      <sheetName val="020"/>
      <sheetName val="021"/>
      <sheetName val="023"/>
      <sheetName val="025"/>
      <sheetName val="026"/>
      <sheetName val="028"/>
      <sheetName val="035"/>
      <sheetName val="036"/>
      <sheetName val="037"/>
      <sheetName val="039"/>
      <sheetName val="044"/>
      <sheetName val="050"/>
      <sheetName val="057"/>
      <sheetName val="058"/>
      <sheetName val="061"/>
      <sheetName val="062"/>
      <sheetName val="063"/>
      <sheetName val="065"/>
      <sheetName val="069"/>
      <sheetName val="080"/>
      <sheetName val="082"/>
      <sheetName val="085"/>
      <sheetName val="087"/>
      <sheetName val="089"/>
      <sheetName val="090"/>
      <sheetName val="095"/>
      <sheetName val="097"/>
      <sheetName val="099"/>
      <sheetName val="100"/>
      <sheetName val="101"/>
      <sheetName val="102"/>
      <sheetName val="103"/>
      <sheetName val="105"/>
      <sheetName val="108"/>
      <sheetName val="109"/>
      <sheetName val="110"/>
      <sheetName val="111"/>
      <sheetName val="114"/>
      <sheetName val="115"/>
      <sheetName val="116"/>
      <sheetName val="117"/>
      <sheetName val="118"/>
      <sheetName val="119"/>
      <sheetName val="120"/>
      <sheetName val="124"/>
      <sheetName val="125"/>
      <sheetName val="126"/>
      <sheetName val="127"/>
      <sheetName val="128"/>
      <sheetName val="130"/>
      <sheetName val="131"/>
      <sheetName val="132"/>
      <sheetName val="133"/>
      <sheetName val="134"/>
      <sheetName val="135"/>
      <sheetName val="137"/>
      <sheetName val="139"/>
      <sheetName val="140"/>
      <sheetName val="141"/>
      <sheetName val="142"/>
      <sheetName val="143"/>
      <sheetName val="145"/>
      <sheetName val="146"/>
      <sheetName val="147"/>
      <sheetName val="Итого"/>
      <sheetName val="Б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>
        <row r="44">
          <cell r="B44">
            <v>11965.620696</v>
          </cell>
        </row>
        <row r="215">
          <cell r="D215">
            <v>0.90037030990123523</v>
          </cell>
        </row>
        <row r="229">
          <cell r="M229">
            <v>943.65954399999998</v>
          </cell>
        </row>
        <row r="335">
          <cell r="O335">
            <v>0.90209048409569914</v>
          </cell>
        </row>
      </sheetData>
      <sheetData sheetId="78">
        <row r="77">
          <cell r="AQ77">
            <v>9844624</v>
          </cell>
          <cell r="BA77">
            <v>836896042.63999975</v>
          </cell>
          <cell r="BR77">
            <v>9844624</v>
          </cell>
          <cell r="CB77">
            <v>835305258.34999979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0"/>
  <sheetViews>
    <sheetView tabSelected="1" zoomScale="96" zoomScaleNormal="96" workbookViewId="0">
      <selection activeCell="H13" sqref="H13"/>
    </sheetView>
  </sheetViews>
  <sheetFormatPr defaultRowHeight="15" x14ac:dyDescent="0.25"/>
  <cols>
    <col min="1" max="1" width="7.7109375" bestFit="1" customWidth="1"/>
    <col min="2" max="2" width="50.85546875" customWidth="1"/>
    <col min="3" max="3" width="15.7109375" customWidth="1"/>
    <col min="4" max="4" width="15.140625" customWidth="1"/>
    <col min="5" max="7" width="12.28515625" customWidth="1"/>
    <col min="8" max="8" width="7.42578125" customWidth="1"/>
    <col min="9" max="9" width="12.42578125" bestFit="1" customWidth="1"/>
    <col min="10" max="10" width="10" customWidth="1"/>
    <col min="11" max="11" width="13.5703125" bestFit="1" customWidth="1"/>
    <col min="12" max="12" width="13.42578125" bestFit="1" customWidth="1"/>
    <col min="13" max="13" width="15.140625" bestFit="1" customWidth="1"/>
    <col min="14" max="14" width="14.140625" customWidth="1"/>
    <col min="15" max="15" width="11.5703125" bestFit="1" customWidth="1"/>
    <col min="17" max="17" width="15.28515625" bestFit="1" customWidth="1"/>
    <col min="18" max="18" width="15.5703125" bestFit="1" customWidth="1"/>
    <col min="19" max="19" width="15.28515625" bestFit="1" customWidth="1"/>
    <col min="20" max="20" width="14" bestFit="1" customWidth="1"/>
  </cols>
  <sheetData>
    <row r="1" spans="1:17" ht="15.7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63" t="s">
        <v>13</v>
      </c>
      <c r="M1" s="63"/>
      <c r="N1" s="63"/>
      <c r="O1" s="63"/>
    </row>
    <row r="2" spans="1:17" ht="15.75" x14ac:dyDescent="0.25">
      <c r="B2" s="64" t="s">
        <v>68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7" ht="12.75" customHeight="1" x14ac:dyDescent="0.25">
      <c r="B3" s="2"/>
      <c r="C3" s="65"/>
      <c r="D3" s="66"/>
      <c r="E3" s="66"/>
      <c r="F3" s="66"/>
      <c r="G3" s="66"/>
      <c r="H3" s="66"/>
      <c r="I3" s="66"/>
      <c r="J3" s="66"/>
      <c r="K3" s="66"/>
      <c r="L3" s="66"/>
      <c r="M3" s="66"/>
      <c r="N3" s="2"/>
      <c r="O3" s="2"/>
    </row>
    <row r="4" spans="1:17" ht="15.75" x14ac:dyDescent="0.25">
      <c r="B4" s="2"/>
      <c r="C4" s="3"/>
      <c r="D4" s="4"/>
      <c r="E4" s="4"/>
      <c r="F4" s="13" t="s">
        <v>14</v>
      </c>
      <c r="G4" s="13">
        <v>2023</v>
      </c>
      <c r="H4" s="13" t="s">
        <v>0</v>
      </c>
      <c r="I4" s="4"/>
      <c r="J4" s="4"/>
      <c r="K4" s="4"/>
      <c r="L4" s="4"/>
      <c r="M4" s="4"/>
      <c r="N4" s="2"/>
      <c r="O4" s="2"/>
    </row>
    <row r="5" spans="1:17" ht="14.25" customHeight="1" x14ac:dyDescent="0.25">
      <c r="B5" s="2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2"/>
      <c r="O5" s="2"/>
    </row>
    <row r="6" spans="1:17" ht="60" x14ac:dyDescent="0.25">
      <c r="B6" s="62" t="s">
        <v>15</v>
      </c>
      <c r="C6" s="62" t="s">
        <v>16</v>
      </c>
      <c r="D6" s="62"/>
      <c r="E6" s="62"/>
      <c r="F6" s="62" t="s">
        <v>17</v>
      </c>
      <c r="G6" s="62"/>
      <c r="H6" s="62"/>
      <c r="I6" s="62"/>
      <c r="J6" s="62"/>
      <c r="K6" s="62"/>
      <c r="L6" s="62"/>
      <c r="M6" s="6" t="s">
        <v>18</v>
      </c>
      <c r="N6" s="6" t="s">
        <v>19</v>
      </c>
      <c r="O6" s="6" t="s">
        <v>20</v>
      </c>
    </row>
    <row r="7" spans="1:17" x14ac:dyDescent="0.25">
      <c r="B7" s="62"/>
      <c r="C7" s="5" t="s">
        <v>21</v>
      </c>
      <c r="D7" s="5" t="s">
        <v>22</v>
      </c>
      <c r="E7" s="5" t="s">
        <v>23</v>
      </c>
      <c r="F7" s="5" t="s">
        <v>24</v>
      </c>
      <c r="G7" s="5" t="s">
        <v>25</v>
      </c>
      <c r="H7" s="5" t="s">
        <v>26</v>
      </c>
      <c r="I7" s="5" t="s">
        <v>27</v>
      </c>
      <c r="J7" s="5" t="s">
        <v>28</v>
      </c>
      <c r="K7" s="5" t="s">
        <v>29</v>
      </c>
      <c r="L7" s="5" t="s">
        <v>30</v>
      </c>
      <c r="M7" s="12"/>
      <c r="N7" s="12"/>
      <c r="O7" s="12"/>
    </row>
    <row r="8" spans="1:17" ht="24" x14ac:dyDescent="0.25"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6" t="s">
        <v>31</v>
      </c>
      <c r="N8" s="5">
        <v>13</v>
      </c>
      <c r="O8" s="5">
        <v>14</v>
      </c>
    </row>
    <row r="9" spans="1:17" ht="33.75" x14ac:dyDescent="0.25">
      <c r="A9">
        <v>107</v>
      </c>
      <c r="B9" s="7" t="s">
        <v>1</v>
      </c>
      <c r="C9" s="16">
        <f>'[1]ИТОГО школы'!$I$46+'[1]ИТОГО школы'!$I$47</f>
        <v>5968.4164974260002</v>
      </c>
      <c r="D9" s="16"/>
      <c r="E9" s="16"/>
      <c r="F9" s="16">
        <f>SUM('[1]ИТОГО школы'!$I$52:$I$56)</f>
        <v>5735.97722153</v>
      </c>
      <c r="G9" s="16">
        <f>SUM('[1]ИТОГО школы'!$I$57:$I$62)</f>
        <v>24451.379847293698</v>
      </c>
      <c r="H9" s="16"/>
      <c r="I9" s="16">
        <f>'[1]ИТОГО школы'!$I$50</f>
        <v>5.9970330000000001</v>
      </c>
      <c r="J9" s="16"/>
      <c r="K9" s="16">
        <f>'[1]ИТОГО школы'!$I$66</f>
        <v>0</v>
      </c>
      <c r="L9" s="16">
        <f>M9-C9-D9-E9-F9-G9-I9-J9-K9</f>
        <v>1643.864557999997</v>
      </c>
      <c r="M9" s="16">
        <f>'[1]ИТОГО школы'!$I$73</f>
        <v>37805.635157249693</v>
      </c>
      <c r="N9" s="14">
        <v>1</v>
      </c>
      <c r="O9" s="18">
        <f>'[1]ИТОГО школы'!$K$73</f>
        <v>1.0000001651769488</v>
      </c>
      <c r="Q9" s="23">
        <f>M9*O9*A9</f>
        <v>4045203.63</v>
      </c>
    </row>
    <row r="10" spans="1:17" ht="45" x14ac:dyDescent="0.25">
      <c r="A10">
        <v>409</v>
      </c>
      <c r="B10" s="7" t="s">
        <v>32</v>
      </c>
      <c r="C10" s="16">
        <f>'[1]ИТОГО школы'!$I$78</f>
        <v>5968.4191709379993</v>
      </c>
      <c r="D10" s="16"/>
      <c r="E10" s="16"/>
      <c r="F10" s="16">
        <f>SUM('[1]ИТОГО школы'!$I$85:$I$89)</f>
        <v>5735.9797913799994</v>
      </c>
      <c r="G10" s="16">
        <f>SUM('[1]ИТОГО школы'!$I$90:$I$95)</f>
        <v>24451.395787934813</v>
      </c>
      <c r="H10" s="16"/>
      <c r="I10" s="16">
        <f>'[1]ИТОГО школы'!$I$83</f>
        <v>5.9970359999999996</v>
      </c>
      <c r="J10" s="16"/>
      <c r="K10" s="16">
        <f>'[1]ИТОГО школы'!$I$99</f>
        <v>0</v>
      </c>
      <c r="L10" s="16">
        <f t="shared" ref="L10:L39" si="0">M10-C10-D10-E10-F10-G10-I10-J10-K10</f>
        <v>1643.8663660000027</v>
      </c>
      <c r="M10" s="16">
        <f>'[1]ИТОГО школы'!$I$106</f>
        <v>37805.658152252814</v>
      </c>
      <c r="N10" s="14">
        <v>1</v>
      </c>
      <c r="O10" s="18">
        <f>'[1]ИТОГО школы'!$K$106</f>
        <v>1.0000000061910113</v>
      </c>
      <c r="Q10" s="23">
        <f t="shared" ref="Q10:Q73" si="1">M10*O10*A10</f>
        <v>15462514.279999999</v>
      </c>
    </row>
    <row r="11" spans="1:17" ht="22.5" x14ac:dyDescent="0.25">
      <c r="A11">
        <v>56</v>
      </c>
      <c r="B11" s="7" t="s">
        <v>2</v>
      </c>
      <c r="C11" s="16">
        <f>'[1]ИТОГО школы'!$I$111</f>
        <v>5968.4113913800002</v>
      </c>
      <c r="D11" s="16"/>
      <c r="E11" s="16"/>
      <c r="F11" s="16">
        <f>SUM('[1]ИТОГО школы'!$I$118:$I$122)</f>
        <v>5735.9723136099992</v>
      </c>
      <c r="G11" s="16">
        <f>SUM('[1]ИТОГО школы'!$I$123:$I$128)</f>
        <v>24451.364054526926</v>
      </c>
      <c r="H11" s="16"/>
      <c r="I11" s="16">
        <f>'[1]ИТОГО школы'!$I$116</f>
        <v>5.9970270000000001</v>
      </c>
      <c r="J11" s="16"/>
      <c r="K11" s="16">
        <f>'[1]ИТОГО школы'!$I$132</f>
        <v>0</v>
      </c>
      <c r="L11" s="16">
        <f t="shared" si="0"/>
        <v>1643.8637400000057</v>
      </c>
      <c r="M11" s="16">
        <f>'[1]ИТОГО школы'!$I$139</f>
        <v>37805.608526516931</v>
      </c>
      <c r="N11" s="14">
        <v>1</v>
      </c>
      <c r="O11" s="18">
        <f>'[1]ИТОГО школы'!$K$139</f>
        <v>1.0000000106347844</v>
      </c>
      <c r="Q11" s="23">
        <f t="shared" si="1"/>
        <v>2117114.0999999996</v>
      </c>
    </row>
    <row r="12" spans="1:17" ht="22.5" x14ac:dyDescent="0.25">
      <c r="A12">
        <v>9060</v>
      </c>
      <c r="B12" s="7" t="s">
        <v>33</v>
      </c>
      <c r="C12" s="16">
        <f>'[1]ИТОГО школы'!$I$144</f>
        <v>5968.4177343160009</v>
      </c>
      <c r="D12" s="16"/>
      <c r="E12" s="16"/>
      <c r="F12" s="16">
        <f>SUM('[1]ИТОГО школы'!$I$151:$I$155)</f>
        <v>5735.9784090200001</v>
      </c>
      <c r="G12" s="16">
        <f>SUM('[1]ИТОГО школы'!$I$156:$I$161)</f>
        <v>24451.389892994641</v>
      </c>
      <c r="H12" s="16"/>
      <c r="I12" s="16">
        <f>'[1]ИТОГО школы'!$I$149</f>
        <v>5.9970349999999994</v>
      </c>
      <c r="J12" s="16"/>
      <c r="K12" s="16">
        <f>'[1]ИТОГО школы'!$I$165</f>
        <v>0</v>
      </c>
      <c r="L12" s="16">
        <f t="shared" si="0"/>
        <v>1643.8656529999973</v>
      </c>
      <c r="M12" s="16">
        <f>'[1]ИТОГО школы'!$I$172</f>
        <v>37805.64872433064</v>
      </c>
      <c r="N12" s="14">
        <v>1</v>
      </c>
      <c r="O12" s="18">
        <f>'[1]ИТОГО школы'!$K$172</f>
        <v>1.0000000138315306</v>
      </c>
      <c r="Q12" s="23">
        <f t="shared" si="1"/>
        <v>342519182.18000007</v>
      </c>
    </row>
    <row r="13" spans="1:17" ht="45" x14ac:dyDescent="0.25">
      <c r="A13">
        <v>3</v>
      </c>
      <c r="B13" s="7" t="s">
        <v>69</v>
      </c>
      <c r="C13" s="16">
        <f>'[1]ИТОГО школы'!$I$177</f>
        <v>9601.5573062740004</v>
      </c>
      <c r="D13" s="16"/>
      <c r="E13" s="16"/>
      <c r="F13" s="16">
        <f>SUM('[1]ИТОГО школы'!$I$184:$I$188)</f>
        <v>9227.6257897100004</v>
      </c>
      <c r="G13" s="16">
        <f>SUM('[1]ИТОГО школы'!$I$189:$I$194)</f>
        <v>39335.622619049202</v>
      </c>
      <c r="H13" s="16"/>
      <c r="I13" s="16">
        <f>'[1]ИТОГО школы'!$I$182</f>
        <v>9.6475929999999988</v>
      </c>
      <c r="J13" s="16"/>
      <c r="K13" s="16">
        <f>'[1]ИТОГО школы'!$I$198</f>
        <v>0</v>
      </c>
      <c r="L13" s="16">
        <f t="shared" si="0"/>
        <v>2644.5338920000008</v>
      </c>
      <c r="M13" s="16">
        <f>'[1]ИТОГО школы'!$I$205</f>
        <v>60818.987200033203</v>
      </c>
      <c r="N13" s="14">
        <v>1</v>
      </c>
      <c r="O13" s="18">
        <f>'[1]ИТОГО школы'!$K$205</f>
        <v>0.99999999123026273</v>
      </c>
      <c r="Q13" s="23">
        <f t="shared" si="1"/>
        <v>182456.95999999999</v>
      </c>
    </row>
    <row r="14" spans="1:17" ht="45" x14ac:dyDescent="0.25">
      <c r="A14">
        <v>427</v>
      </c>
      <c r="B14" s="7" t="s">
        <v>34</v>
      </c>
      <c r="C14" s="16">
        <f>'[1]ИТОГО школы'!$I$210</f>
        <v>9601.367604643001</v>
      </c>
      <c r="D14" s="16"/>
      <c r="E14" s="16"/>
      <c r="F14" s="16">
        <f>SUM('[1]ИТОГО школы'!$I$217:$I$221)</f>
        <v>9227.4434757999989</v>
      </c>
      <c r="G14" s="16">
        <f>SUM('[1]ИТОГО школы'!$I$222:$I$227)</f>
        <v>39334.845670746989</v>
      </c>
      <c r="H14" s="16"/>
      <c r="I14" s="16">
        <f>'[1]ИТОГО школы'!$I$215</f>
        <v>9.6474019999999996</v>
      </c>
      <c r="J14" s="16"/>
      <c r="K14" s="16">
        <f>'[1]ИТОГО школы'!$I$231</f>
        <v>0</v>
      </c>
      <c r="L14" s="16">
        <f t="shared" si="0"/>
        <v>2644.4796470000024</v>
      </c>
      <c r="M14" s="16">
        <f>'[1]ИТОГО школы'!$I$238</f>
        <v>60817.783800189995</v>
      </c>
      <c r="N14" s="14">
        <v>1</v>
      </c>
      <c r="O14" s="18">
        <f>'[1]ИТОГО школы'!$K$238</f>
        <v>0.99999999065503808</v>
      </c>
      <c r="Q14" s="23">
        <f t="shared" si="1"/>
        <v>25969193.440000001</v>
      </c>
    </row>
    <row r="15" spans="1:17" ht="33.75" x14ac:dyDescent="0.25">
      <c r="A15">
        <v>78</v>
      </c>
      <c r="B15" s="7" t="s">
        <v>3</v>
      </c>
      <c r="C15" s="16">
        <f>'[1]ИТОГО школы'!$I$276</f>
        <v>7525.6646699440007</v>
      </c>
      <c r="D15" s="16"/>
      <c r="E15" s="16"/>
      <c r="F15" s="16">
        <f>SUM('[1]ИТОГО школы'!$I$283:$I$287)</f>
        <v>7232.5785474999993</v>
      </c>
      <c r="G15" s="16">
        <f>SUM('[1]ИТОГО школы'!$I$288:$I$293)</f>
        <v>30831.115535506968</v>
      </c>
      <c r="H15" s="16"/>
      <c r="I15" s="16">
        <f>'[1]ИТОГО школы'!$I$281</f>
        <v>7.5617479999999997</v>
      </c>
      <c r="J15" s="16"/>
      <c r="K15" s="16">
        <f>'[1]ИТОГО школы'!$I$297</f>
        <v>0</v>
      </c>
      <c r="L15" s="16">
        <f t="shared" si="0"/>
        <v>2072.7746359999983</v>
      </c>
      <c r="M15" s="16">
        <f>'[1]ИТОГО школы'!$I$304</f>
        <v>47669.69513695097</v>
      </c>
      <c r="N15" s="14">
        <v>1</v>
      </c>
      <c r="O15" s="18">
        <f>'[1]ИТОГО школы'!$K$304</f>
        <v>0.99999994602758835</v>
      </c>
      <c r="Q15" s="23">
        <f t="shared" si="1"/>
        <v>3718236.0199999996</v>
      </c>
    </row>
    <row r="16" spans="1:17" ht="45" x14ac:dyDescent="0.25">
      <c r="A16">
        <v>506</v>
      </c>
      <c r="B16" s="7" t="s">
        <v>35</v>
      </c>
      <c r="C16" s="16">
        <f>'[1]ИТОГО школы'!$I$309</f>
        <v>7525.418386845</v>
      </c>
      <c r="D16" s="16"/>
      <c r="E16" s="16"/>
      <c r="F16" s="16">
        <f>SUM('[1]ИТОГО школы'!$I$316:$I$320)</f>
        <v>7232.3418543399994</v>
      </c>
      <c r="G16" s="16">
        <f>SUM('[1]ИТОГО школы'!$I$321:$I$326)</f>
        <v>30830.101476681248</v>
      </c>
      <c r="H16" s="16"/>
      <c r="I16" s="16">
        <f>'[1]ИТОГО школы'!$I$314</f>
        <v>7.5614999999999997</v>
      </c>
      <c r="J16" s="16"/>
      <c r="K16" s="16">
        <f>'[1]ИТОГО школы'!$I$330</f>
        <v>0</v>
      </c>
      <c r="L16" s="16">
        <f t="shared" si="0"/>
        <v>2072.7071860000069</v>
      </c>
      <c r="M16" s="16">
        <f>'[1]ИТОГО школы'!$I$337</f>
        <v>47668.130403866249</v>
      </c>
      <c r="N16" s="14">
        <v>1</v>
      </c>
      <c r="O16" s="18">
        <f>'[1]ИТОГО школы'!$K$337</f>
        <v>1.0000000462537419</v>
      </c>
      <c r="Q16" s="23">
        <f t="shared" si="1"/>
        <v>24120075.100000001</v>
      </c>
    </row>
    <row r="17" spans="1:17" ht="22.5" x14ac:dyDescent="0.25">
      <c r="A17">
        <v>88</v>
      </c>
      <c r="B17" s="7" t="s">
        <v>4</v>
      </c>
      <c r="C17" s="16">
        <f>'[1]ИТОГО школы'!$I$342</f>
        <v>8822.3737645149995</v>
      </c>
      <c r="D17" s="16"/>
      <c r="E17" s="16"/>
      <c r="F17" s="16">
        <f>SUM('[1]ИТОГО школы'!$I$349:$I$353)</f>
        <v>8478.7979937600012</v>
      </c>
      <c r="G17" s="16">
        <f>SUM('[1]ИТОГО школы'!$I$354:$I$359)</f>
        <v>36143.472411802191</v>
      </c>
      <c r="H17" s="16"/>
      <c r="I17" s="16">
        <f>'[1]ИТОГО школы'!$I$347</f>
        <v>8.865181999999999</v>
      </c>
      <c r="J17" s="16"/>
      <c r="K17" s="16">
        <f>'[1]ИТОГО школы'!$I$363</f>
        <v>0</v>
      </c>
      <c r="L17" s="16">
        <f t="shared" si="0"/>
        <v>2429.9307190000122</v>
      </c>
      <c r="M17" s="16">
        <f>'[1]ИТОГО школы'!$I$370</f>
        <v>55883.440071077202</v>
      </c>
      <c r="N17" s="14">
        <v>1</v>
      </c>
      <c r="O17" s="18">
        <f>'[1]ИТОГО школы'!$K$370</f>
        <v>0.99999955950221187</v>
      </c>
      <c r="Q17" s="23">
        <f t="shared" si="1"/>
        <v>4917740.5600000005</v>
      </c>
    </row>
    <row r="18" spans="1:17" ht="22.5" x14ac:dyDescent="0.25">
      <c r="A18">
        <v>9604</v>
      </c>
      <c r="B18" s="7" t="s">
        <v>36</v>
      </c>
      <c r="C18" s="16">
        <f>'[1]ИТОГО школы'!$I$375</f>
        <v>8822.8791413239996</v>
      </c>
      <c r="D18" s="16"/>
      <c r="E18" s="16"/>
      <c r="F18" s="16">
        <f>SUM('[1]ИТОГО школы'!$I$382:$I$386)</f>
        <v>8479.2731542100009</v>
      </c>
      <c r="G18" s="16">
        <f>SUM('[1]ИТОГО школы'!$I$387:$I$392)</f>
        <v>36145.536313085482</v>
      </c>
      <c r="H18" s="16"/>
      <c r="I18" s="16">
        <f>'[1]ИТОГО школы'!$I$380</f>
        <v>8.865181999999999</v>
      </c>
      <c r="J18" s="16"/>
      <c r="K18" s="16">
        <f>'[1]ИТОГО школы'!$I$396</f>
        <v>0</v>
      </c>
      <c r="L18" s="16">
        <f t="shared" si="0"/>
        <v>2430.0652629999981</v>
      </c>
      <c r="M18" s="16">
        <f>'[1]ИТОГО школы'!$I$403</f>
        <v>55886.619053619477</v>
      </c>
      <c r="N18" s="14">
        <v>1</v>
      </c>
      <c r="O18" s="18">
        <f>'[1]ИТОГО школы'!$K$403</f>
        <v>1.0000000001286269</v>
      </c>
      <c r="Q18" s="23">
        <f t="shared" si="1"/>
        <v>536735089.46000004</v>
      </c>
    </row>
    <row r="19" spans="1:17" ht="45" x14ac:dyDescent="0.25">
      <c r="A19">
        <v>6</v>
      </c>
      <c r="B19" s="7" t="s">
        <v>5</v>
      </c>
      <c r="C19" s="16">
        <f>'[1]ИТОГО школы'!$I$464</f>
        <v>9082.2379809739996</v>
      </c>
      <c r="D19" s="16"/>
      <c r="E19" s="16"/>
      <c r="F19" s="16">
        <f>SUM('[1]ИТОГО школы'!$I$471:$I$475)</f>
        <v>8728.531293850001</v>
      </c>
      <c r="G19" s="16">
        <f>SUM('[1]ИТОГО школы'!$I$476:$I$481)</f>
        <v>37208.077115053915</v>
      </c>
      <c r="H19" s="16"/>
      <c r="I19" s="16">
        <f>'[1]ИТОГО школы'!$I$469</f>
        <v>9.1257839999999995</v>
      </c>
      <c r="J19" s="16"/>
      <c r="K19" s="16">
        <f>'[1]ИТОГО школы'!$I$485</f>
        <v>0</v>
      </c>
      <c r="L19" s="16">
        <f t="shared" si="0"/>
        <v>2501.5019099999954</v>
      </c>
      <c r="M19" s="16">
        <f>'[1]ИТОГО школы'!$I$492</f>
        <v>57529.474083877911</v>
      </c>
      <c r="N19" s="14">
        <v>1</v>
      </c>
      <c r="O19" s="18">
        <f>'[1]ИТОГО школы'!$K$492</f>
        <v>0.99999992901242407</v>
      </c>
      <c r="Q19" s="23">
        <f t="shared" si="1"/>
        <v>345176.82</v>
      </c>
    </row>
    <row r="20" spans="1:17" ht="45" x14ac:dyDescent="0.25">
      <c r="A20">
        <v>1348</v>
      </c>
      <c r="B20" s="7" t="s">
        <v>37</v>
      </c>
      <c r="C20" s="16">
        <f>'[1]ИТОГО школы'!$I$497</f>
        <v>9082.3741881120004</v>
      </c>
      <c r="D20" s="16"/>
      <c r="E20" s="16"/>
      <c r="F20" s="16">
        <f>SUM('[1]ИТОГО школы'!$I$504:$I$508)</f>
        <v>8728.66219757</v>
      </c>
      <c r="G20" s="16">
        <f>SUM('[1]ИТОГО школы'!$I$509:$I$514)</f>
        <v>37208.63463014373</v>
      </c>
      <c r="H20" s="16"/>
      <c r="I20" s="16">
        <f>'[1]ИТОГО школы'!$I$502</f>
        <v>9.1259209999999999</v>
      </c>
      <c r="J20" s="16"/>
      <c r="K20" s="16">
        <f>'[1]ИТОГО школы'!$I$518</f>
        <v>0</v>
      </c>
      <c r="L20" s="16">
        <f t="shared" si="0"/>
        <v>2501.5351260000016</v>
      </c>
      <c r="M20" s="16">
        <f>'[1]ИТОГО школы'!$I$525</f>
        <v>57530.332062825728</v>
      </c>
      <c r="N20" s="14">
        <v>1</v>
      </c>
      <c r="O20" s="18">
        <f>'[1]ИТОГО школы'!$K$525</f>
        <v>0.99999999650952942</v>
      </c>
      <c r="Q20" s="23">
        <f t="shared" si="1"/>
        <v>77550887.349999994</v>
      </c>
    </row>
    <row r="21" spans="1:17" ht="22.5" x14ac:dyDescent="0.25">
      <c r="A21">
        <v>8</v>
      </c>
      <c r="B21" s="7" t="s">
        <v>6</v>
      </c>
      <c r="C21" s="16">
        <f>'[1]ИТОГО школы'!$I$596</f>
        <v>9082.4629894659993</v>
      </c>
      <c r="D21" s="16"/>
      <c r="E21" s="16"/>
      <c r="F21" s="16">
        <f>SUM('[1]ИТОГО школы'!$I$603:$I$607)</f>
        <v>8728.7475390799991</v>
      </c>
      <c r="G21" s="16">
        <f>SUM('[1]ИТОГО школы'!$I$608:$I$613)</f>
        <v>37208.998583468099</v>
      </c>
      <c r="H21" s="16"/>
      <c r="I21" s="16">
        <f>'[1]ИТОГО школы'!$I$601</f>
        <v>9.1260099999999991</v>
      </c>
      <c r="J21" s="16"/>
      <c r="K21" s="16">
        <f>'[1]ИТОГО школы'!$I$617</f>
        <v>0</v>
      </c>
      <c r="L21" s="16">
        <f t="shared" si="0"/>
        <v>2501.5609899999909</v>
      </c>
      <c r="M21" s="16">
        <f>'[1]ИТОГО школы'!$I$624</f>
        <v>57530.896112014088</v>
      </c>
      <c r="N21" s="14">
        <v>1</v>
      </c>
      <c r="O21" s="18">
        <f>'[1]ИТОГО школы'!$K$624</f>
        <v>0.9999999806710107</v>
      </c>
      <c r="Q21" s="23">
        <f t="shared" si="1"/>
        <v>460247.16000000009</v>
      </c>
    </row>
    <row r="22" spans="1:17" ht="22.5" x14ac:dyDescent="0.25">
      <c r="A22">
        <v>1175</v>
      </c>
      <c r="B22" s="7" t="s">
        <v>38</v>
      </c>
      <c r="C22" s="16">
        <f>'[1]ИТОГО школы'!$I$629</f>
        <v>9082.3750917819998</v>
      </c>
      <c r="D22" s="16"/>
      <c r="E22" s="16"/>
      <c r="F22" s="16">
        <f>SUM('[1]ИТОГО школы'!$I$636:$I$640)</f>
        <v>8728.6630658599988</v>
      </c>
      <c r="G22" s="16">
        <f>SUM('[1]ИТОГО школы'!$I$641:$I$646)</f>
        <v>37208.63844008313</v>
      </c>
      <c r="H22" s="16"/>
      <c r="I22" s="16">
        <f>'[1]ИТОГО школы'!$I$634</f>
        <v>9.1259219999999992</v>
      </c>
      <c r="J22" s="16"/>
      <c r="K22" s="16">
        <f>'[1]ИТОГО школы'!$I$650</f>
        <v>0</v>
      </c>
      <c r="L22" s="16">
        <f t="shared" si="0"/>
        <v>2501.5351970000038</v>
      </c>
      <c r="M22" s="16">
        <f>'[1]ИТОГО школы'!$I$657</f>
        <v>57530.337716725131</v>
      </c>
      <c r="N22" s="14">
        <v>1</v>
      </c>
      <c r="O22" s="18">
        <f>'[1]ИТОГО школы'!$K$657</f>
        <v>0.99999999723140276</v>
      </c>
      <c r="Q22" s="23">
        <f t="shared" si="1"/>
        <v>67598146.62999998</v>
      </c>
    </row>
    <row r="23" spans="1:17" ht="22.5" x14ac:dyDescent="0.25">
      <c r="A23">
        <v>45</v>
      </c>
      <c r="B23" s="7" t="s">
        <v>39</v>
      </c>
      <c r="C23" s="16">
        <f>'[1]ИТОГО школы'!$I$662</f>
        <v>3373.4455368649997</v>
      </c>
      <c r="D23" s="16"/>
      <c r="E23" s="16"/>
      <c r="F23" s="16">
        <f>SUM('[1]ИТОГО школы'!$I$669:$I$673)</f>
        <v>3242.0670987999997</v>
      </c>
      <c r="G23" s="16">
        <f>SUM('[1]ИТОГО школы'!$I$674:$I$679)</f>
        <v>13820.30941575669</v>
      </c>
      <c r="H23" s="16"/>
      <c r="I23" s="16">
        <f>'[1]ИТОГО школы'!$I$667</f>
        <v>3.3896199999999999</v>
      </c>
      <c r="J23" s="16"/>
      <c r="K23" s="16">
        <f>'[1]ИТОГО школы'!$I$683</f>
        <v>0</v>
      </c>
      <c r="L23" s="16">
        <f t="shared" si="0"/>
        <v>929.13935000000299</v>
      </c>
      <c r="M23" s="16">
        <f>'[1]ИТОГО школы'!$I$690</f>
        <v>21368.351021421695</v>
      </c>
      <c r="N23" s="14">
        <v>1</v>
      </c>
      <c r="O23" s="18">
        <f>'[1]ИТОГО школы'!$K$690</f>
        <v>1.0000004409803422</v>
      </c>
      <c r="Q23" s="23">
        <f t="shared" si="1"/>
        <v>961576.22</v>
      </c>
    </row>
    <row r="24" spans="1:17" ht="45" x14ac:dyDescent="0.25">
      <c r="A24">
        <v>10</v>
      </c>
      <c r="B24" s="7" t="s">
        <v>7</v>
      </c>
      <c r="C24" s="16">
        <f>'[1]ИТОГО школы'!$I$695</f>
        <v>9601.3772992810009</v>
      </c>
      <c r="D24" s="16"/>
      <c r="E24" s="16"/>
      <c r="F24" s="16">
        <f>SUM('[1]ИТОГО школы'!$I$702:$I$706)</f>
        <v>9227.4527923199985</v>
      </c>
      <c r="G24" s="16">
        <f>SUM('[1]ИТОГО школы'!$I$707:$I$712)</f>
        <v>39334.885368793868</v>
      </c>
      <c r="H24" s="16"/>
      <c r="I24" s="16">
        <f>'[1]ИТОГО школы'!$I$700</f>
        <v>9.6474119999999992</v>
      </c>
      <c r="J24" s="16"/>
      <c r="K24" s="16">
        <f>'[1]ИТОГО школы'!$I$716</f>
        <v>0</v>
      </c>
      <c r="L24" s="16">
        <f t="shared" si="0"/>
        <v>2644.4835240000089</v>
      </c>
      <c r="M24" s="16">
        <f>'[1]ИТОГО школы'!$I$723</f>
        <v>60817.846396394874</v>
      </c>
      <c r="N24" s="14">
        <v>1</v>
      </c>
      <c r="O24" s="18">
        <f>'[1]ИТОГО школы'!$K$723</f>
        <v>0.99999997703971821</v>
      </c>
      <c r="Q24" s="23">
        <f t="shared" si="1"/>
        <v>608178.44999999984</v>
      </c>
    </row>
    <row r="25" spans="1:17" ht="45" x14ac:dyDescent="0.25">
      <c r="A25">
        <v>541</v>
      </c>
      <c r="B25" s="7" t="s">
        <v>40</v>
      </c>
      <c r="C25" s="16">
        <f>'[1]ИТОГО школы'!$I$728</f>
        <v>9601.3676496389999</v>
      </c>
      <c r="D25" s="16"/>
      <c r="E25" s="16"/>
      <c r="F25" s="16">
        <f>SUM('[1]ИТОГО школы'!$I$735:$I$739)</f>
        <v>9227.4435196100003</v>
      </c>
      <c r="G25" s="16">
        <f>SUM('[1]ИТОГО школы'!$I$740:$I$745)</f>
        <v>39334.853265513892</v>
      </c>
      <c r="H25" s="16"/>
      <c r="I25" s="16">
        <f>'[1]ИТОГО школы'!$I$733</f>
        <v>9.6474019999999996</v>
      </c>
      <c r="J25" s="16"/>
      <c r="K25" s="16">
        <f>'[1]ИТОГО школы'!$I$749</f>
        <v>0</v>
      </c>
      <c r="L25" s="16">
        <f t="shared" si="0"/>
        <v>2644.4806060000142</v>
      </c>
      <c r="M25" s="16">
        <f>'[1]ИТОГО школы'!$I$756</f>
        <v>60817.792442762904</v>
      </c>
      <c r="N25" s="14">
        <v>1</v>
      </c>
      <c r="O25" s="18">
        <f>'[1]ИТОГО школы'!$K$756</f>
        <v>0.99999985315566786</v>
      </c>
      <c r="Q25" s="23">
        <f t="shared" si="1"/>
        <v>32902420.880000003</v>
      </c>
    </row>
    <row r="26" spans="1:17" s="29" customFormat="1" ht="22.5" x14ac:dyDescent="0.25">
      <c r="A26" s="31">
        <v>169020</v>
      </c>
      <c r="B26" s="7" t="s">
        <v>70</v>
      </c>
      <c r="C26" s="32">
        <f>'[1]Свод доп.образ.'!$I$41+'[1]Свод доп.образ.'!$I$42</f>
        <v>130.94600914430001</v>
      </c>
      <c r="D26" s="32">
        <f>'[1]Свод доп.образ.'!$I$43</f>
        <v>0.79451299999999991</v>
      </c>
      <c r="E26" s="28"/>
      <c r="F26" s="32">
        <f>SUM('[1]Свод доп.образ.'!$I$48:$I$51)</f>
        <v>6.1453470000000001</v>
      </c>
      <c r="G26" s="32">
        <f>SUM('[1]Свод доп.образ.'!$I$52:$I$56)</f>
        <v>103.918497575</v>
      </c>
      <c r="H26" s="28"/>
      <c r="I26" s="32">
        <f>'[1]Свод доп.образ.'!$I$46</f>
        <v>0.43580998900000001</v>
      </c>
      <c r="J26" s="32">
        <f>'[1]Свод доп.образ.'!$I$47</f>
        <v>5.8533999999999996E-2</v>
      </c>
      <c r="K26" s="32">
        <f>'[1]Свод доп.образ.'!$I$59</f>
        <v>0</v>
      </c>
      <c r="L26" s="32">
        <f>M26-C26-D26-E26-F26-G26-I26-J26-K26</f>
        <v>9.3394812096000255</v>
      </c>
      <c r="M26" s="32">
        <f>'[1]Свод доп.образ.'!$I$64</f>
        <v>251.63819191790003</v>
      </c>
      <c r="N26" s="33">
        <v>1</v>
      </c>
      <c r="O26" s="34">
        <f>'[1]Свод доп.образ.'!$K$64</f>
        <v>1.6882658903844316</v>
      </c>
      <c r="Q26" s="30">
        <f t="shared" si="1"/>
        <v>71805134.409999996</v>
      </c>
    </row>
    <row r="27" spans="1:17" s="29" customFormat="1" ht="22.5" x14ac:dyDescent="0.25">
      <c r="A27" s="31">
        <v>61164</v>
      </c>
      <c r="B27" s="7" t="s">
        <v>74</v>
      </c>
      <c r="C27" s="32">
        <f>'[1]Свод доп.образ.'!$I$70+'[1]Свод доп.образ.'!$I$71</f>
        <v>126.64459836660001</v>
      </c>
      <c r="D27" s="32">
        <f>'[1]Свод доп.образ.'!$I$72</f>
        <v>0.76840900000000001</v>
      </c>
      <c r="E27" s="28"/>
      <c r="F27" s="32">
        <f>SUM('[1]Свод доп.образ.'!$I$77:$I$80)</f>
        <v>5.9434400000000007</v>
      </c>
      <c r="G27" s="32">
        <f>SUM('[1]Свод доп.образ.'!$I$81:$I$85)</f>
        <v>100.50615271199999</v>
      </c>
      <c r="H27" s="28"/>
      <c r="I27" s="32">
        <f>'[1]Свод доп.образ.'!$I$75</f>
        <v>0.42149159599999997</v>
      </c>
      <c r="J27" s="32">
        <f>'[1]Свод доп.образ.'!$I$76</f>
        <v>11.699881000000001</v>
      </c>
      <c r="K27" s="32">
        <f>'[1]Свод доп.образ.'!$I$88</f>
        <v>0</v>
      </c>
      <c r="L27" s="32">
        <f t="shared" si="0"/>
        <v>9.032630999999995</v>
      </c>
      <c r="M27" s="32">
        <f>'[1]Свод доп.образ.'!$I$93</f>
        <v>255.01660367459999</v>
      </c>
      <c r="N27" s="33">
        <v>1</v>
      </c>
      <c r="O27" s="34">
        <f>'[1]Свод доп.образ.'!$K$93</f>
        <v>0.83018466510011024</v>
      </c>
      <c r="Q27" s="30">
        <f t="shared" si="1"/>
        <v>12949083.880000003</v>
      </c>
    </row>
    <row r="28" spans="1:17" s="29" customFormat="1" ht="22.5" x14ac:dyDescent="0.25">
      <c r="A28" s="31">
        <v>379080</v>
      </c>
      <c r="B28" s="7" t="s">
        <v>71</v>
      </c>
      <c r="C28" s="32">
        <f>'[1]Свод доп.образ.'!$I$99+'[1]Свод доп.образ.'!$I$100</f>
        <v>161.83432739519003</v>
      </c>
      <c r="D28" s="32">
        <f>'[1]Свод доп.образ.'!$I$101</f>
        <v>2.223E-2</v>
      </c>
      <c r="E28" s="28"/>
      <c r="F28" s="32">
        <f>SUM('[1]Свод доп.образ.'!$I$106:$I$109)</f>
        <v>6.1649349999999998</v>
      </c>
      <c r="G28" s="32">
        <f>SUM('[1]Свод доп.образ.'!$I$110:$I$114)</f>
        <v>104.25177512600001</v>
      </c>
      <c r="H28" s="28"/>
      <c r="I28" s="32">
        <f>'[1]Свод доп.образ.'!$I$104</f>
        <v>0.43719938299999994</v>
      </c>
      <c r="J28" s="32">
        <f>'[1]Свод доп.образ.'!$I$105</f>
        <v>5.8720999999999995E-2</v>
      </c>
      <c r="K28" s="32">
        <f>'[1]Свод доп.образ.'!$I$117</f>
        <v>0</v>
      </c>
      <c r="L28" s="32">
        <f t="shared" si="0"/>
        <v>9.3692499999999921</v>
      </c>
      <c r="M28" s="32">
        <f>'[1]Свод доп.образ.'!$I$122</f>
        <v>282.13843790419003</v>
      </c>
      <c r="N28" s="33">
        <v>1</v>
      </c>
      <c r="O28" s="34">
        <f>'[1]Свод доп.образ.'!$K$122</f>
        <v>0.83536125229675606</v>
      </c>
      <c r="Q28" s="30">
        <f t="shared" si="1"/>
        <v>89344424.629999995</v>
      </c>
    </row>
    <row r="29" spans="1:17" s="29" customFormat="1" ht="22.5" x14ac:dyDescent="0.25">
      <c r="A29" s="31">
        <v>13968</v>
      </c>
      <c r="B29" s="7" t="s">
        <v>72</v>
      </c>
      <c r="C29" s="32">
        <f>'[1]Свод доп.образ.'!$I$128+'[1]Свод доп.образ.'!$I$129</f>
        <v>158.42292148360002</v>
      </c>
      <c r="D29" s="32">
        <f>'[1]Свод доп.образ.'!$I$130</f>
        <v>0.96122599999999991</v>
      </c>
      <c r="E29" s="28"/>
      <c r="F29" s="32">
        <f>SUM('[1]Свод доп.образ.'!$I$135:$I$137)</f>
        <v>7.1391209999999994</v>
      </c>
      <c r="G29" s="32">
        <f>SUM('[1]Свод доп.образ.'!$I$138:$I$143)</f>
        <v>236.34819633700002</v>
      </c>
      <c r="H29" s="28"/>
      <c r="I29" s="32">
        <f>'[1]Свод доп.образ.'!$I$133</f>
        <v>0.52725599999999995</v>
      </c>
      <c r="J29" s="32">
        <f>'[1]Свод доп.образ.'!$I$134</f>
        <v>7.081599999999999E-2</v>
      </c>
      <c r="K29" s="32">
        <f>'[1]Свод доп.образ.'!$I$146</f>
        <v>0</v>
      </c>
      <c r="L29" s="32">
        <f t="shared" si="0"/>
        <v>11.299193999999973</v>
      </c>
      <c r="M29" s="32">
        <f>'[1]Свод доп.образ.'!$I$151</f>
        <v>414.76873082060001</v>
      </c>
      <c r="N29" s="33">
        <v>1</v>
      </c>
      <c r="O29" s="34">
        <f>'[1]Свод доп.образ.'!$K$151</f>
        <v>0.4111669755652379</v>
      </c>
      <c r="Q29" s="30">
        <f t="shared" si="1"/>
        <v>2382091.61</v>
      </c>
    </row>
    <row r="30" spans="1:17" s="39" customFormat="1" ht="22.5" x14ac:dyDescent="0.25">
      <c r="A30" s="35">
        <v>82944</v>
      </c>
      <c r="B30" s="15" t="s">
        <v>73</v>
      </c>
      <c r="C30" s="36">
        <f>'[1]Свод доп.образ.'!$I$41+'[1]Свод доп.образ.'!$I$42</f>
        <v>130.94600914430001</v>
      </c>
      <c r="D30" s="36">
        <f>'[1]Свод доп.образ.'!$I$159</f>
        <v>0.80951399999999996</v>
      </c>
      <c r="E30" s="36"/>
      <c r="F30" s="36">
        <f>SUM('[1]Свод доп.образ.'!$I$164:$I$167)</f>
        <v>6.261374</v>
      </c>
      <c r="G30" s="36">
        <f>SUM('[1]Свод доп.образ.'!$I$168:$I$172)</f>
        <v>105.883486828</v>
      </c>
      <c r="H30" s="36"/>
      <c r="I30" s="36">
        <f>'[1]Свод доп.образ.'!$I$162</f>
        <v>0.44403753989999994</v>
      </c>
      <c r="J30" s="36">
        <f>'[1]Свод доп.образ.'!$I$163</f>
        <v>5.9638999999999998E-2</v>
      </c>
      <c r="K30" s="36">
        <f>'[1]Свод доп.образ.'!$I$175</f>
        <v>0</v>
      </c>
      <c r="L30" s="32">
        <f t="shared" si="0"/>
        <v>11.988318830900054</v>
      </c>
      <c r="M30" s="36">
        <f>'[1]Свод доп.образ.'!$I$180</f>
        <v>256.39237934310006</v>
      </c>
      <c r="N30" s="37">
        <v>1</v>
      </c>
      <c r="O30" s="38">
        <f>'[1]Свод доп.образ.'!$K$180</f>
        <v>0.64909832013358426</v>
      </c>
      <c r="Q30" s="40">
        <f t="shared" si="1"/>
        <v>13803860.869999999</v>
      </c>
    </row>
    <row r="31" spans="1:17" s="41" customFormat="1" ht="22.5" x14ac:dyDescent="0.25">
      <c r="A31" s="31">
        <v>143620</v>
      </c>
      <c r="B31" s="7" t="s">
        <v>75</v>
      </c>
      <c r="C31" s="32">
        <f>'[1]Свод доп.образ.'!$I$186+'[1]Свод доп.образ.'!$I$187</f>
        <v>183.28018338000001</v>
      </c>
      <c r="D31" s="32">
        <f>'[1]Свод доп.образ.'!$I$188</f>
        <v>1.112042</v>
      </c>
      <c r="E31" s="32"/>
      <c r="F31" s="32">
        <f>SUM('[1]Свод доп.образ.'!$I$193:$I$196)</f>
        <v>8.6013450000000002</v>
      </c>
      <c r="G31" s="32">
        <f>SUM('[1]Свод доп.образ.'!$I$197:$I$201)</f>
        <v>145.453385653</v>
      </c>
      <c r="H31" s="32"/>
      <c r="I31" s="32">
        <f>'[1]Свод доп.образ.'!$I$191</f>
        <v>0.60998299999999994</v>
      </c>
      <c r="J31" s="32">
        <f>'[1]Свод доп.образ.'!$I$192</f>
        <v>8.1927E-2</v>
      </c>
      <c r="K31" s="32">
        <f>'[1]Свод доп.образ.'!$I$204</f>
        <v>0</v>
      </c>
      <c r="L31" s="32">
        <f t="shared" si="0"/>
        <v>13.072021000000042</v>
      </c>
      <c r="M31" s="32">
        <f>'[1]Свод доп.образ.'!$I$209</f>
        <v>352.21088703300006</v>
      </c>
      <c r="N31" s="33">
        <v>1</v>
      </c>
      <c r="O31" s="34">
        <f>'[1]Свод доп.образ.'!$K$209</f>
        <v>0.82615511197478131</v>
      </c>
      <c r="Q31" s="40">
        <f t="shared" si="1"/>
        <v>41790666.059999987</v>
      </c>
    </row>
    <row r="32" spans="1:17" s="41" customFormat="1" x14ac:dyDescent="0.25">
      <c r="A32" s="31">
        <v>1100</v>
      </c>
      <c r="B32" s="7" t="s">
        <v>67</v>
      </c>
      <c r="C32" s="32">
        <f>'[1]Свод доп.образ.'!$I$215+'[1]Свод доп.образ.'!$I$216</f>
        <v>2569.2062240911</v>
      </c>
      <c r="D32" s="32">
        <f>'[1]Свод доп.образ.'!$I$217</f>
        <v>15.586931999999999</v>
      </c>
      <c r="E32" s="32"/>
      <c r="F32" s="32">
        <f>SUM('[1]Свод доп.образ.'!$I$222:$I$225)</f>
        <v>117.418333</v>
      </c>
      <c r="G32" s="32">
        <f>SUM('[1]Свод доп.образ.'!$I$226:$I$230)</f>
        <v>2039.2628217450001</v>
      </c>
      <c r="H32" s="32"/>
      <c r="I32" s="32">
        <f>'[1]Свод доп.образ.'!$I$220</f>
        <v>8.5519528620000003</v>
      </c>
      <c r="J32" s="32">
        <f>'[1]Свод доп.образ.'!$I$221</f>
        <v>1.1486209999999999</v>
      </c>
      <c r="K32" s="32">
        <f>'[1]Свод доп.образ.'!$I$233</f>
        <v>0</v>
      </c>
      <c r="L32" s="32">
        <f t="shared" si="0"/>
        <v>182.85091100000005</v>
      </c>
      <c r="M32" s="32">
        <f>'[1]Свод доп.образ.'!$I$238</f>
        <v>4934.0257956981004</v>
      </c>
      <c r="N32" s="33">
        <v>1</v>
      </c>
      <c r="O32" s="34">
        <f>'[1]Свод доп.образ.'!$K$238</f>
        <v>0.87830422244212347</v>
      </c>
      <c r="Q32" s="40">
        <f t="shared" si="1"/>
        <v>4766933.2589999996</v>
      </c>
    </row>
    <row r="33" spans="1:20" s="41" customFormat="1" ht="22.5" x14ac:dyDescent="0.25">
      <c r="A33" s="31">
        <v>4200</v>
      </c>
      <c r="B33" s="7" t="s">
        <v>41</v>
      </c>
      <c r="C33" s="32">
        <f>'[1]Свод доп.образ.'!$I$244+'[1]Свод доп.образ.'!$I$245</f>
        <v>2569.2062240911</v>
      </c>
      <c r="D33" s="32">
        <f>'[1]Свод доп.образ.'!$I$246</f>
        <v>3.2171999999999999E-2</v>
      </c>
      <c r="E33" s="32"/>
      <c r="F33" s="32">
        <f>SUM('[1]Свод доп.образ.'!$I$251:$I$254)</f>
        <v>120.572929</v>
      </c>
      <c r="G33" s="32">
        <f>SUM('[1]Свод доп.образ.'!$I$255:$I$259)</f>
        <v>1852.880753614</v>
      </c>
      <c r="H33" s="32"/>
      <c r="I33" s="32">
        <f>'[1]Свод доп.образ.'!$I$249</f>
        <v>8.5506782440000002</v>
      </c>
      <c r="J33" s="32">
        <f>'[1]Свод доп.образ.'!$I$250</f>
        <v>1.14845</v>
      </c>
      <c r="K33" s="32">
        <f>'[1]Свод доп.образ.'!$I$262</f>
        <v>0</v>
      </c>
      <c r="L33" s="32">
        <f t="shared" si="0"/>
        <v>183.24248600000067</v>
      </c>
      <c r="M33" s="32">
        <f>'[1]Свод доп.образ.'!$I$267</f>
        <v>4735.6336929491008</v>
      </c>
      <c r="N33" s="33">
        <v>1</v>
      </c>
      <c r="O33" s="34">
        <f>'[1]Свод доп.образ.'!$K$267</f>
        <v>0.91509942089741325</v>
      </c>
      <c r="Q33" s="40">
        <f t="shared" si="1"/>
        <v>18201017.730000004</v>
      </c>
    </row>
    <row r="34" spans="1:20" s="41" customFormat="1" ht="22.5" x14ac:dyDescent="0.25">
      <c r="A34" s="31">
        <v>665</v>
      </c>
      <c r="B34" s="7" t="s">
        <v>42</v>
      </c>
      <c r="C34" s="32">
        <f>'[1]Свод доп.образ.'!$I$273+'[1]Свод доп.образ.'!$I$274</f>
        <v>2569.5891155130998</v>
      </c>
      <c r="D34" s="32">
        <f>'[1]Свод доп.образ.'!$I$275</f>
        <v>15.590828</v>
      </c>
      <c r="E34" s="32"/>
      <c r="F34" s="32">
        <f>SUM('[1]Свод доп.образ.'!$I$280:$I$283)</f>
        <v>117.418333</v>
      </c>
      <c r="G34" s="32">
        <f>SUM('[1]Свод доп.образ.'!$I$284:$I$288)</f>
        <v>2039.2628217450001</v>
      </c>
      <c r="H34" s="32"/>
      <c r="I34" s="32">
        <f>'[1]Свод доп.образ.'!$I$278</f>
        <v>8.5519528620000003</v>
      </c>
      <c r="J34" s="32">
        <f>'[1]Свод доп.образ.'!$I$279</f>
        <v>1.1486209999999999</v>
      </c>
      <c r="K34" s="32">
        <f>'[1]Свод доп.образ.'!$I$291</f>
        <v>0</v>
      </c>
      <c r="L34" s="32">
        <f t="shared" si="0"/>
        <v>183.26979299999999</v>
      </c>
      <c r="M34" s="32">
        <f>'[1]Свод доп.образ.'!$I$296</f>
        <v>4934.8314651200999</v>
      </c>
      <c r="N34" s="33">
        <v>1</v>
      </c>
      <c r="O34" s="34">
        <f>'[1]Свод доп.образ.'!$K$296</f>
        <v>0.87816082689554098</v>
      </c>
      <c r="Q34" s="40">
        <f t="shared" si="1"/>
        <v>2881827.8272000006</v>
      </c>
    </row>
    <row r="35" spans="1:20" s="41" customFormat="1" ht="22.5" x14ac:dyDescent="0.25">
      <c r="A35" s="31">
        <v>990</v>
      </c>
      <c r="B35" s="7" t="s">
        <v>9</v>
      </c>
      <c r="C35" s="32">
        <f>[1]ЦЭМ!$I$13+[1]ЦЭМ!$I$14</f>
        <v>10200.04779029</v>
      </c>
      <c r="D35" s="32">
        <f>[1]ЦЭМ!$I$15+[1]ЦЭМ!$I$16</f>
        <v>308.68924099999998</v>
      </c>
      <c r="E35" s="32"/>
      <c r="F35" s="32">
        <f>SUM([1]ЦЭМ!$I$20:$I$23)</f>
        <v>608.86837300000002</v>
      </c>
      <c r="G35" s="32">
        <f>SUM([1]ЦЭМ!$I$24:$I$28)</f>
        <v>212.70391099999998</v>
      </c>
      <c r="H35" s="32"/>
      <c r="I35" s="32">
        <f>[1]ЦЭМ!$I$19</f>
        <v>133.072711</v>
      </c>
      <c r="J35" s="32"/>
      <c r="K35" s="32">
        <f>[1]ЦЭМ!$I$31</f>
        <v>0</v>
      </c>
      <c r="L35" s="32">
        <f t="shared" si="0"/>
        <v>681.44178700000032</v>
      </c>
      <c r="M35" s="32">
        <f>[1]ЦЭМ!$I$36</f>
        <v>12144.823813290001</v>
      </c>
      <c r="N35" s="33">
        <v>1</v>
      </c>
      <c r="O35" s="34">
        <f>[1]ЦЭМ!$K$36</f>
        <v>1.007208096144977</v>
      </c>
      <c r="Q35" s="40">
        <f t="shared" si="1"/>
        <v>12110041.222290002</v>
      </c>
    </row>
    <row r="36" spans="1:20" s="41" customFormat="1" ht="22.5" x14ac:dyDescent="0.25">
      <c r="A36" s="31">
        <v>31</v>
      </c>
      <c r="B36" s="7" t="s">
        <v>10</v>
      </c>
      <c r="C36" s="32">
        <f>[1]ЦЭМ!$I$42+[1]ЦЭМ!$I$43</f>
        <v>10204.0587815051</v>
      </c>
      <c r="D36" s="32">
        <f>[1]ЦЭМ!$I$44+[1]ЦЭМ!$I$45</f>
        <v>396.56585599999994</v>
      </c>
      <c r="E36" s="32"/>
      <c r="F36" s="32">
        <f>SUM([1]ЦЭМ!$I$49:$I$52)</f>
        <v>609.10782799999993</v>
      </c>
      <c r="G36" s="32">
        <f>SUM([1]ЦЭМ!$I$53:$I$57)</f>
        <v>212.78080899999998</v>
      </c>
      <c r="H36" s="32"/>
      <c r="I36" s="32">
        <f>[1]ЦЭМ!$I$48</f>
        <v>133.123953</v>
      </c>
      <c r="J36" s="32"/>
      <c r="K36" s="32">
        <f>[1]ЦЭМ!$I$60</f>
        <v>0</v>
      </c>
      <c r="L36" s="32">
        <f t="shared" si="0"/>
        <v>681.72897599999999</v>
      </c>
      <c r="M36" s="32">
        <f>[1]ЦЭМ!$I$65</f>
        <v>12237.3662035051</v>
      </c>
      <c r="N36" s="33">
        <v>1</v>
      </c>
      <c r="O36" s="34">
        <f>[1]ЦЭМ!$K$65</f>
        <v>0.99959009124825693</v>
      </c>
      <c r="Q36" s="40">
        <f t="shared" si="1"/>
        <v>379202.85</v>
      </c>
    </row>
    <row r="37" spans="1:20" s="41" customFormat="1" x14ac:dyDescent="0.25">
      <c r="A37" s="31">
        <v>119</v>
      </c>
      <c r="B37" s="7" t="s">
        <v>11</v>
      </c>
      <c r="C37" s="32">
        <f>[1]ЦЭМ!$I$71+[1]ЦЭМ!$I$72</f>
        <v>10198.34823172</v>
      </c>
      <c r="D37" s="32">
        <f>[1]ЦЭМ!$I$73+[1]ЦЭМ!$I$74</f>
        <v>396.34394399999996</v>
      </c>
      <c r="E37" s="32"/>
      <c r="F37" s="32">
        <f>SUM([1]ЦЭМ!$I$78:$I$81)</f>
        <v>608.76693599999999</v>
      </c>
      <c r="G37" s="32">
        <f>SUM([1]ЦЭМ!$I$82:$I$86)</f>
        <v>212.65677899999997</v>
      </c>
      <c r="H37" s="32"/>
      <c r="I37" s="32">
        <f>[1]ЦЭМ!$I$77</f>
        <v>133.05111400000001</v>
      </c>
      <c r="J37" s="32"/>
      <c r="K37" s="32">
        <f>[1]ЦЭМ!$I$89</f>
        <v>0</v>
      </c>
      <c r="L37" s="32">
        <f t="shared" si="0"/>
        <v>681.33387200000027</v>
      </c>
      <c r="M37" s="32">
        <f>[1]ЦЭМ!$I$94</f>
        <v>12230.50087672</v>
      </c>
      <c r="N37" s="33">
        <v>1</v>
      </c>
      <c r="O37" s="34">
        <f>[1]ЦЭМ!$K$94</f>
        <v>1.0001511894973589</v>
      </c>
      <c r="Q37" s="40">
        <f t="shared" si="1"/>
        <v>1455649.65</v>
      </c>
    </row>
    <row r="38" spans="1:20" s="41" customFormat="1" x14ac:dyDescent="0.25">
      <c r="A38" s="31">
        <v>114</v>
      </c>
      <c r="B38" s="7" t="s">
        <v>12</v>
      </c>
      <c r="C38" s="32">
        <f>[1]ЦЭМ!$I$100+[1]ЦЭМ!$I$101</f>
        <v>10198.868683262801</v>
      </c>
      <c r="D38" s="32">
        <f>[1]ЦЭМ!$I$102+[1]ЦЭМ!$I$103</f>
        <v>396.364462</v>
      </c>
      <c r="E38" s="32"/>
      <c r="F38" s="32">
        <f>SUM([1]ЦЭМ!$I$107:$I$110)</f>
        <v>608.79802099999995</v>
      </c>
      <c r="G38" s="32">
        <f>SUM([1]ЦЭМ!$I$111:$I$115)</f>
        <v>212.66407099999998</v>
      </c>
      <c r="H38" s="32"/>
      <c r="I38" s="32">
        <f>[1]ЦЭМ!$I$106</f>
        <v>133.055746</v>
      </c>
      <c r="J38" s="32"/>
      <c r="K38" s="32">
        <f>[1]ЦЭМ!$I$118</f>
        <v>0</v>
      </c>
      <c r="L38" s="32">
        <f t="shared" si="0"/>
        <v>681.36022699999853</v>
      </c>
      <c r="M38" s="32">
        <f>[1]ЦЭМ!$I$123</f>
        <v>12231.111210262799</v>
      </c>
      <c r="N38" s="33">
        <v>1</v>
      </c>
      <c r="O38" s="34">
        <f>[1]ЦЭМ!$K$123</f>
        <v>1.0001020994507965</v>
      </c>
      <c r="Q38" s="40">
        <f t="shared" si="1"/>
        <v>1394489.0399999998</v>
      </c>
    </row>
    <row r="39" spans="1:20" s="41" customFormat="1" x14ac:dyDescent="0.25">
      <c r="A39" s="31">
        <v>5930</v>
      </c>
      <c r="B39" s="7" t="s">
        <v>8</v>
      </c>
      <c r="C39" s="32">
        <f>'[1]ИТОГО школы'!$I$796+'[1]ИТОГО школы'!$I$797</f>
        <v>155.40182299999998</v>
      </c>
      <c r="D39" s="32">
        <f>'[1]ИТОГО школы'!$I$802+'[1]ИТОГО школы'!$I$800+'[1]ИТОГО школы'!$I$801</f>
        <v>105.46290099999999</v>
      </c>
      <c r="E39" s="32">
        <f>M39-C39-D39</f>
        <v>1794.2384569999999</v>
      </c>
      <c r="F39" s="32"/>
      <c r="G39" s="32"/>
      <c r="H39" s="32"/>
      <c r="I39" s="32"/>
      <c r="J39" s="32"/>
      <c r="K39" s="32"/>
      <c r="L39" s="32">
        <f t="shared" si="0"/>
        <v>0</v>
      </c>
      <c r="M39" s="32">
        <f>'[1]ИТОГО школы'!$I$806</f>
        <v>2055.1031809999999</v>
      </c>
      <c r="N39" s="33">
        <v>1</v>
      </c>
      <c r="O39" s="34">
        <f>'[1]ИТОГО школы'!$K$806</f>
        <v>0.98953669032348224</v>
      </c>
      <c r="Q39" s="40">
        <f t="shared" si="1"/>
        <v>12059248</v>
      </c>
      <c r="R39" s="40">
        <f>SUM(Q9:Q39)</f>
        <v>1425537110.2784901</v>
      </c>
      <c r="S39" s="40" t="e">
        <f>#REF!-#REF!+#REF!</f>
        <v>#REF!</v>
      </c>
      <c r="T39" s="40" t="e">
        <f>R39-S39</f>
        <v>#REF!</v>
      </c>
    </row>
    <row r="40" spans="1:20" s="46" customFormat="1" ht="22.5" x14ac:dyDescent="0.25">
      <c r="A40" s="42">
        <v>13</v>
      </c>
      <c r="B40" s="7" t="s">
        <v>55</v>
      </c>
      <c r="C40" s="43">
        <f>'[2]ИТОГО (рабочий)'!$H$45+'[2]ИТОГО (рабочий)'!$H$46</f>
        <v>18888.029041999998</v>
      </c>
      <c r="D40" s="43">
        <f>'[2]ИТОГО (рабочий)'!$H$47+'[2]ИТОГО (рабочий)'!$H$50+'[2]ИТОГО (рабочий)'!$H$51</f>
        <v>8287.9894079999995</v>
      </c>
      <c r="E40" s="43">
        <f>'[2]ИТОГО (рабочий)'!$H$48</f>
        <v>25517.078118999998</v>
      </c>
      <c r="F40" s="43">
        <f>SUM('[2]ИТОГО (рабочий)'!$H$54:$H$57)</f>
        <v>16701.269890401072</v>
      </c>
      <c r="G40" s="43">
        <f>SUM('[2]ИТОГО (рабочий)'!$H$59:$H$61)</f>
        <v>43729.262831</v>
      </c>
      <c r="H40" s="43"/>
      <c r="I40" s="43">
        <f>'[2]ИТОГО (рабочий)'!$H$58</f>
        <v>31.732962999999998</v>
      </c>
      <c r="J40" s="43">
        <f>'[2]ИТОГО (рабочий)'!$H$53</f>
        <v>10.857866999999999</v>
      </c>
      <c r="K40" s="43">
        <f>'[2]ИТОГО (рабочий)'!$H$65</f>
        <v>0</v>
      </c>
      <c r="L40" s="16">
        <f t="shared" ref="L40:L51" si="2">M40-C40-D40-E40-F40-G40-I40-J40-K40</f>
        <v>2257.4350400000121</v>
      </c>
      <c r="M40" s="43">
        <f>'[2]ИТОГО (рабочий)'!$H$68</f>
        <v>115423.65516040107</v>
      </c>
      <c r="N40" s="44">
        <v>1</v>
      </c>
      <c r="O40" s="45">
        <f>'[2]ИТОГО (рабочий)'!$J$68</f>
        <v>1.003873164811647</v>
      </c>
      <c r="Q40" s="23">
        <f t="shared" si="1"/>
        <v>1506319.2300000002</v>
      </c>
    </row>
    <row r="41" spans="1:20" s="46" customFormat="1" ht="22.5" x14ac:dyDescent="0.25">
      <c r="A41" s="42">
        <v>68</v>
      </c>
      <c r="B41" s="7" t="s">
        <v>56</v>
      </c>
      <c r="C41" s="43">
        <f>'[2]ИТОГО (рабочий)'!$H$77+'[2]ИТОГО (рабочий)'!$H$78</f>
        <v>18888.029041999998</v>
      </c>
      <c r="D41" s="43">
        <f>'[2]ИТОГО (рабочий)'!$H$79+'[2]ИТОГО (рабочий)'!$H$82+'[2]ИТОГО (рабочий)'!$H$83</f>
        <v>8287.9884849999999</v>
      </c>
      <c r="E41" s="43">
        <f>'[2]ИТОГО (рабочий)'!$H$80</f>
        <v>25517.078118999998</v>
      </c>
      <c r="F41" s="43">
        <f>SUM('[2]ИТОГО (рабочий)'!$H$86:$H$89)</f>
        <v>16701.273043892019</v>
      </c>
      <c r="G41" s="43">
        <f>SUM('[2]ИТОГО (рабочий)'!$H$91:$H$94)</f>
        <v>44092.508512000008</v>
      </c>
      <c r="H41" s="43"/>
      <c r="I41" s="43">
        <f>'[2]ИТОГО (рабочий)'!$H$90</f>
        <v>31.732966999999999</v>
      </c>
      <c r="J41" s="43">
        <f>'[2]ИТОГО (рабочий)'!$H$85</f>
        <v>10.857816999999999</v>
      </c>
      <c r="K41" s="43">
        <f>'[2]ИТОГО (рабочий)'!$H$97</f>
        <v>0</v>
      </c>
      <c r="L41" s="16">
        <f t="shared" si="2"/>
        <v>1894.197886000009</v>
      </c>
      <c r="M41" s="43">
        <f>'[2]ИТОГО (рабочий)'!$H$100</f>
        <v>115423.66587189202</v>
      </c>
      <c r="N41" s="44">
        <v>1</v>
      </c>
      <c r="O41" s="45">
        <f>'[2]ИТОГО (рабочий)'!$J$100</f>
        <v>1.0038730716506974</v>
      </c>
      <c r="Q41" s="23">
        <f t="shared" si="1"/>
        <v>7879208.2800000012</v>
      </c>
    </row>
    <row r="42" spans="1:20" s="46" customFormat="1" ht="22.5" x14ac:dyDescent="0.25">
      <c r="A42" s="42">
        <v>2388</v>
      </c>
      <c r="B42" s="7" t="s">
        <v>57</v>
      </c>
      <c r="C42" s="43">
        <f>'[2]ИТОГО (рабочий)'!$H$141+'[2]ИТОГО (рабочий)'!$H$142</f>
        <v>18888.029041999998</v>
      </c>
      <c r="D42" s="43">
        <f>'[2]ИТОГО (рабочий)'!$H$143+'[2]ИТОГО (рабочий)'!$H$146+'[2]ИТОГО (рабочий)'!$H$147</f>
        <v>8287.9885720000002</v>
      </c>
      <c r="E42" s="43">
        <f>'[2]ИТОГО (рабочий)'!$H$144</f>
        <v>25517.078118999998</v>
      </c>
      <c r="F42" s="43">
        <f>SUM('[2]ИТОГО (рабочий)'!$H$150:$H$153)</f>
        <v>16701.263569022678</v>
      </c>
      <c r="G42" s="43">
        <f>SUM('[2]ИТОГО (рабочий)'!$H$155:$H$158)</f>
        <v>44092.522821999999</v>
      </c>
      <c r="H42" s="43"/>
      <c r="I42" s="43">
        <f>'[2]ИТОГО (рабочий)'!$H$154</f>
        <v>31.732966999999999</v>
      </c>
      <c r="J42" s="43">
        <f>'[2]ИТОГО (рабочий)'!$H$149</f>
        <v>10.857816999999999</v>
      </c>
      <c r="K42" s="43">
        <f>'[2]ИТОГО (рабочий)'!$H$161</f>
        <v>0</v>
      </c>
      <c r="L42" s="16">
        <f t="shared" si="2"/>
        <v>1894.20026100002</v>
      </c>
      <c r="M42" s="43">
        <f>'[2]ИТОГО (рабочий)'!$H$164</f>
        <v>115423.67316902269</v>
      </c>
      <c r="N42" s="44">
        <v>1</v>
      </c>
      <c r="O42" s="45">
        <f>'[2]ИТОГО (рабочий)'!$J$164</f>
        <v>1.0038730081854415</v>
      </c>
      <c r="Q42" s="23">
        <f t="shared" si="1"/>
        <v>276699255.48000008</v>
      </c>
    </row>
    <row r="43" spans="1:20" s="46" customFormat="1" ht="22.5" x14ac:dyDescent="0.25">
      <c r="A43" s="42">
        <v>8313</v>
      </c>
      <c r="B43" s="7" t="s">
        <v>58</v>
      </c>
      <c r="C43" s="43">
        <f>'[2]ИТОГО (рабочий)'!$H$173+'[2]ИТОГО (рабочий)'!$H$174</f>
        <v>18888.029041999998</v>
      </c>
      <c r="D43" s="43">
        <f>'[2]ИТОГО (рабочий)'!$H$175+'[2]ИТОГО (рабочий)'!$H$178+'[2]ИТОГО (рабочий)'!$H$179</f>
        <v>8287.9890599999999</v>
      </c>
      <c r="E43" s="43">
        <f>'[2]ИТОГО (рабочий)'!$H$176</f>
        <v>25517.078118999998</v>
      </c>
      <c r="F43" s="43">
        <f>SUM('[2]ИТОГО (рабочий)'!$H$182:$H$185)</f>
        <v>16701.27356912617</v>
      </c>
      <c r="G43" s="43">
        <f>SUM('[2]ИТОГО (рабочий)'!$H$187:$H$190)</f>
        <v>44092.509161000002</v>
      </c>
      <c r="H43" s="43"/>
      <c r="I43" s="43">
        <f>'[3]ИТОГО (рабочий)'!$H$186</f>
        <v>28.729848999999998</v>
      </c>
      <c r="J43" s="43">
        <f>'[3]ИТОГО (рабочий)'!$H$181</f>
        <v>4.8207019999999998</v>
      </c>
      <c r="K43" s="43">
        <f>'[3]ИТОГО (рабочий)'!$H$193</f>
        <v>7.1635499999999999</v>
      </c>
      <c r="L43" s="16">
        <f t="shared" si="2"/>
        <v>1896.0745640000146</v>
      </c>
      <c r="M43" s="43">
        <f>'[2]ИТОГО (рабочий)'!$H$196</f>
        <v>115423.66761612617</v>
      </c>
      <c r="N43" s="44">
        <v>1</v>
      </c>
      <c r="O43" s="45">
        <f>'[2]ИТОГО (рабочий)'!$J$196</f>
        <v>1.0038730564805878</v>
      </c>
      <c r="Q43" s="23">
        <f t="shared" si="1"/>
        <v>963233212.23000014</v>
      </c>
    </row>
    <row r="44" spans="1:20" s="46" customFormat="1" ht="30.75" customHeight="1" x14ac:dyDescent="0.25">
      <c r="A44" s="46">
        <v>0</v>
      </c>
      <c r="B44" s="7" t="s">
        <v>59</v>
      </c>
      <c r="C44" s="43">
        <f>'[2]ИТОГО (рабочий)'!$H$205+'[2]ИТОГО (рабочий)'!$H$206</f>
        <v>0</v>
      </c>
      <c r="D44" s="43">
        <f>'[2]ИТОГО (рабочий)'!$H$207+'[2]ИТОГО (рабочий)'!$H$210+'[2]ИТОГО (рабочий)'!$H$211</f>
        <v>0</v>
      </c>
      <c r="E44" s="43">
        <f>'[2]ИТОГО (рабочий)'!$H$208</f>
        <v>0</v>
      </c>
      <c r="F44" s="43">
        <f>SUM('[2]ИТОГО (рабочий)'!$H$214:$H$217)</f>
        <v>0</v>
      </c>
      <c r="G44" s="43">
        <f>SUM('[2]ИТОГО (рабочий)'!$H$219:$H$222)</f>
        <v>0</v>
      </c>
      <c r="H44" s="43"/>
      <c r="I44" s="43">
        <f>'[2]ИТОГО (рабочий)'!$H$218</f>
        <v>0</v>
      </c>
      <c r="J44" s="43">
        <f>'[2]ИТОГО (рабочий)'!$H$213</f>
        <v>0</v>
      </c>
      <c r="K44" s="43">
        <f>'[2]ИТОГО (рабочий)'!$H$225</f>
        <v>0</v>
      </c>
      <c r="L44" s="16">
        <f t="shared" si="2"/>
        <v>0</v>
      </c>
      <c r="M44" s="43">
        <f>'[2]ИТОГО (рабочий)'!$H$228</f>
        <v>0</v>
      </c>
      <c r="N44" s="44">
        <v>1</v>
      </c>
      <c r="O44" s="45">
        <v>0</v>
      </c>
      <c r="Q44" s="23">
        <f t="shared" si="1"/>
        <v>0</v>
      </c>
    </row>
    <row r="45" spans="1:20" s="46" customFormat="1" ht="22.5" x14ac:dyDescent="0.25">
      <c r="A45" s="46">
        <v>25</v>
      </c>
      <c r="B45" s="7" t="s">
        <v>60</v>
      </c>
      <c r="C45" s="43">
        <f>'[2]ИТОГО (рабочий)'!$H$237+'[2]ИТОГО (рабочий)'!$H$238</f>
        <v>22036.045440999998</v>
      </c>
      <c r="D45" s="43">
        <f>'[2]ИТОГО (рабочий)'!$H$239+'[2]ИТОГО (рабочий)'!$H$242+'[2]ИТОГО (рабочий)'!$H$243</f>
        <v>9669.3626459999996</v>
      </c>
      <c r="E45" s="43">
        <f>'[2]ИТОГО (рабочий)'!$H$240</f>
        <v>25517.078118999998</v>
      </c>
      <c r="F45" s="43">
        <f>SUM('[2]ИТОГО (рабочий)'!$H$246:$H$249)</f>
        <v>19484.821449430157</v>
      </c>
      <c r="G45" s="43">
        <f>SUM('[2]ИТОГО (рабочий)'!$H$251:$H$254)</f>
        <v>51441.265160000003</v>
      </c>
      <c r="H45" s="43"/>
      <c r="I45" s="43">
        <f>'[2]ИТОГО (рабочий)'!$H$250</f>
        <v>37.021799999999999</v>
      </c>
      <c r="J45" s="43">
        <f>'[2]ИТОГО (рабочий)'!$H$245</f>
        <v>12.66752</v>
      </c>
      <c r="K45" s="43">
        <f>'[2]ИТОГО (рабочий)'!$H$257</f>
        <v>0</v>
      </c>
      <c r="L45" s="16">
        <f t="shared" si="2"/>
        <v>2209.9006310000018</v>
      </c>
      <c r="M45" s="43">
        <f>'[2]ИТОГО (рабочий)'!$H$260</f>
        <v>130408.16276643015</v>
      </c>
      <c r="N45" s="44">
        <v>1</v>
      </c>
      <c r="O45" s="45">
        <f>'[2]ИТОГО (рабочий)'!$J$260</f>
        <v>0.88852344471359745</v>
      </c>
      <c r="Q45" s="23">
        <f t="shared" si="1"/>
        <v>2896767.7500000005</v>
      </c>
    </row>
    <row r="46" spans="1:20" s="46" customFormat="1" ht="22.5" x14ac:dyDescent="0.25">
      <c r="A46" s="46">
        <v>1</v>
      </c>
      <c r="B46" s="7" t="s">
        <v>61</v>
      </c>
      <c r="C46" s="43">
        <f>'[2]ИТОГО (рабочий)'!$H$269+'[2]ИТОГО (рабочий)'!$H$270</f>
        <v>18888.098403</v>
      </c>
      <c r="D46" s="43">
        <f>'[2]ИТОГО (рабочий)'!$H$271+'[2]ИТОГО (рабочий)'!$H$274+'[2]ИТОГО (рабочий)'!$H$275</f>
        <v>8288.0274449999997</v>
      </c>
      <c r="E46" s="43">
        <f>'[2]ИТОГО (рабочий)'!$H$272</f>
        <v>25517.078118999998</v>
      </c>
      <c r="F46" s="43">
        <f>SUM('[2]ИТОГО (рабочий)'!$H$278:$H$281)</f>
        <v>16701.340963207393</v>
      </c>
      <c r="G46" s="43">
        <f>SUM('[2]ИТОГО (рабочий)'!$H$283:$H$286)</f>
        <v>44092.687653000001</v>
      </c>
      <c r="H46" s="43"/>
      <c r="I46" s="43">
        <f>'[2]ИТОГО (рабочий)'!$H$282</f>
        <v>31.733096999999997</v>
      </c>
      <c r="J46" s="43">
        <f>'[2]ИТОГО (рабочий)'!$H$277</f>
        <v>10.857816999999999</v>
      </c>
      <c r="K46" s="43">
        <f>'[2]ИТОГО (рабочий)'!$H$289</f>
        <v>0</v>
      </c>
      <c r="L46" s="16">
        <f t="shared" si="2"/>
        <v>1894.2058000000109</v>
      </c>
      <c r="M46" s="43">
        <f>'[2]ИТОГО (рабочий)'!$H$292</f>
        <v>115424.02929720739</v>
      </c>
      <c r="N46" s="44">
        <v>1</v>
      </c>
      <c r="O46" s="45">
        <f>'[2]ИТОГО (рабочий)'!$J$292</f>
        <v>1.0038699108453619</v>
      </c>
      <c r="Q46" s="23">
        <f t="shared" si="1"/>
        <v>115870.71000000004</v>
      </c>
    </row>
    <row r="47" spans="1:20" s="46" customFormat="1" ht="22.5" x14ac:dyDescent="0.25">
      <c r="A47" s="46">
        <v>66</v>
      </c>
      <c r="B47" s="7" t="s">
        <v>62</v>
      </c>
      <c r="C47" s="43">
        <f>'[2]ИТОГО (рабочий)'!$H$301+'[2]ИТОГО (рабочий)'!$H$302</f>
        <v>18888.029041999998</v>
      </c>
      <c r="D47" s="43">
        <f>'[2]ИТОГО (рабочий)'!$H$303+'[2]ИТОГО (рабочий)'!$H$306+'[2]ИТОГО (рабочий)'!$H$307</f>
        <v>8287.9885720000002</v>
      </c>
      <c r="E47" s="43">
        <f>'[2]ИТОГО (рабочий)'!$H$304</f>
        <v>25517.078118999998</v>
      </c>
      <c r="F47" s="43">
        <f>SUM('[2]ИТОГО (рабочий)'!$H$310:$H$313)</f>
        <v>16701.273729859262</v>
      </c>
      <c r="G47" s="43">
        <f>SUM('[2]ИТОГО (рабочий)'!$H$315:$H$318)</f>
        <v>44092.510136000004</v>
      </c>
      <c r="H47" s="43"/>
      <c r="I47" s="43">
        <f>'[2]ИТОГО (рабочий)'!$H$314</f>
        <v>31.732966999999999</v>
      </c>
      <c r="J47" s="43">
        <f>'[2]ИТОГО (рабочий)'!$H$309</f>
        <v>10.857816999999999</v>
      </c>
      <c r="K47" s="43">
        <f>'[2]ИТОГО (рабочий)'!$H$321</f>
        <v>0</v>
      </c>
      <c r="L47" s="16">
        <f t="shared" si="2"/>
        <v>1894.1979100000026</v>
      </c>
      <c r="M47" s="43">
        <f>'[2]ИТОГО (рабочий)'!$H$324</f>
        <v>115423.66829285926</v>
      </c>
      <c r="N47" s="44">
        <v>1</v>
      </c>
      <c r="O47" s="45">
        <f>'[2]ИТОГО (рабочий)'!$J$324</f>
        <v>1.0038730505948441</v>
      </c>
      <c r="Q47" s="23">
        <f t="shared" si="1"/>
        <v>7647466.8600000003</v>
      </c>
    </row>
    <row r="48" spans="1:20" s="46" customFormat="1" ht="22.5" x14ac:dyDescent="0.25">
      <c r="A48" s="46">
        <v>0</v>
      </c>
      <c r="B48" s="7" t="s">
        <v>63</v>
      </c>
      <c r="C48" s="43">
        <f>'[2]ИТОГО (рабочий)'!$H$365+'[2]ИТОГО (рабочий)'!$H$366</f>
        <v>0</v>
      </c>
      <c r="D48" s="43">
        <f>'[2]ИТОГО (рабочий)'!$H$367+'[2]ИТОГО (рабочий)'!$H$370+'[2]ИТОГО (рабочий)'!$H$371</f>
        <v>0</v>
      </c>
      <c r="E48" s="43">
        <f>'[2]ИТОГО (рабочий)'!$H$368</f>
        <v>0</v>
      </c>
      <c r="F48" s="43">
        <f>SUM('[2]ИТОГО (рабочий)'!$H$374:$H$377)</f>
        <v>0</v>
      </c>
      <c r="G48" s="43">
        <f>SUM('[2]ИТОГО (рабочий)'!$H$379:$H$382)</f>
        <v>0</v>
      </c>
      <c r="H48" s="43"/>
      <c r="I48" s="43">
        <f>'[2]ИТОГО (рабочий)'!$H$378</f>
        <v>0</v>
      </c>
      <c r="J48" s="43">
        <f>'[2]ИТОГО (рабочий)'!$H$373</f>
        <v>0</v>
      </c>
      <c r="K48" s="43">
        <f>'[2]ИТОГО (рабочий)'!$H$385</f>
        <v>0</v>
      </c>
      <c r="L48" s="16">
        <f t="shared" si="2"/>
        <v>0</v>
      </c>
      <c r="M48" s="43">
        <f>'[2]ИТОГО (рабочий)'!$H$388</f>
        <v>0</v>
      </c>
      <c r="N48" s="44">
        <v>1</v>
      </c>
      <c r="O48" s="45">
        <v>0</v>
      </c>
      <c r="Q48" s="23">
        <f t="shared" si="1"/>
        <v>0</v>
      </c>
    </row>
    <row r="49" spans="1:20" s="46" customFormat="1" ht="22.5" x14ac:dyDescent="0.25">
      <c r="A49" s="46">
        <v>19</v>
      </c>
      <c r="B49" s="7" t="s">
        <v>64</v>
      </c>
      <c r="C49" s="43">
        <f>'[2]ИТОГО (рабочий)'!$H$397+'[2]ИТОГО (рабочий)'!$H$398</f>
        <v>22036.045440999998</v>
      </c>
      <c r="D49" s="43">
        <f>'[2]ИТОГО (рабочий)'!$H$399+'[2]ИТОГО (рабочий)'!$H$402+'[2]ИТОГО (рабочий)'!$H$403</f>
        <v>9669.3182649999999</v>
      </c>
      <c r="E49" s="43">
        <f>'[2]ИТОГО (рабочий)'!$H$400</f>
        <v>25517.078118999998</v>
      </c>
      <c r="F49" s="43">
        <f>SUM('[2]ИТОГО (рабочий)'!$H$406:$H$409)</f>
        <v>19484.8169100946</v>
      </c>
      <c r="G49" s="43">
        <f>SUM('[2]ИТОГО (рабочий)'!$H$411:$H$414)</f>
        <v>51441.252934000004</v>
      </c>
      <c r="H49" s="43"/>
      <c r="I49" s="43">
        <f>'[2]ИТОГО (рабочий)'!$H$410</f>
        <v>37.021791999999998</v>
      </c>
      <c r="J49" s="43">
        <f>'[2]ИТОГО (рабочий)'!$H$405</f>
        <v>12.66752</v>
      </c>
      <c r="K49" s="43">
        <f>'[2]ИТОГО (рабочий)'!$H$417</f>
        <v>0</v>
      </c>
      <c r="L49" s="16">
        <f t="shared" si="2"/>
        <v>2209.9003870000329</v>
      </c>
      <c r="M49" s="43">
        <f>'[2]ИТОГО (рабочий)'!$H$420</f>
        <v>130408.10136809462</v>
      </c>
      <c r="N49" s="44">
        <v>1</v>
      </c>
      <c r="O49" s="45">
        <f>'[2]ИТОГО (рабочий)'!$J$420</f>
        <v>0.88852386304543429</v>
      </c>
      <c r="Q49" s="23">
        <f t="shared" si="1"/>
        <v>2201543.4900000002</v>
      </c>
    </row>
    <row r="50" spans="1:20" s="46" customFormat="1" ht="22.5" x14ac:dyDescent="0.25">
      <c r="A50" s="46">
        <v>105</v>
      </c>
      <c r="B50" s="7" t="s">
        <v>65</v>
      </c>
      <c r="C50" s="43">
        <f>'[2]ИТОГО (рабочий)'!$H$429+'[2]ИТОГО (рабочий)'!$H$430</f>
        <v>22036.045440999998</v>
      </c>
      <c r="D50" s="43">
        <f>'[2]ИТОГО (рабочий)'!$H$431+'[2]ИТОГО (рабочий)'!$H$434+'[2]ИТОГО (рабочий)'!$H$435</f>
        <v>9669.3185529999992</v>
      </c>
      <c r="E50" s="43">
        <f>'[2]ИТОГО (рабочий)'!$H$432</f>
        <v>25517.078118999998</v>
      </c>
      <c r="F50" s="43">
        <f>SUM('[2]ИТОГО (рабочий)'!$H$438:$H$441)</f>
        <v>19484.818835986833</v>
      </c>
      <c r="G50" s="43">
        <f>SUM('[2]ИТОГО (рабочий)'!$H$443:$H$446)</f>
        <v>51441.256481000004</v>
      </c>
      <c r="H50" s="43"/>
      <c r="I50" s="43">
        <f>'[2]ИТОГО (рабочий)'!$H$442</f>
        <v>37.021795999999995</v>
      </c>
      <c r="J50" s="43">
        <f>'[2]ИТОГО (рабочий)'!$H$437</f>
        <v>12.66752</v>
      </c>
      <c r="K50" s="43">
        <f>'[2]ИТОГО (рабочий)'!$H$449</f>
        <v>0</v>
      </c>
      <c r="L50" s="16">
        <f t="shared" si="2"/>
        <v>2209.9004569999706</v>
      </c>
      <c r="M50" s="43">
        <f>'[2]ИТОГО (рабочий)'!$H$452</f>
        <v>130408.10720298681</v>
      </c>
      <c r="N50" s="44">
        <v>1</v>
      </c>
      <c r="O50" s="45">
        <f>'[2]ИТОГО (рабочий)'!$J$452</f>
        <v>0.8885238232899233</v>
      </c>
      <c r="Q50" s="23">
        <f t="shared" si="1"/>
        <v>12166424.550000003</v>
      </c>
    </row>
    <row r="51" spans="1:20" s="46" customFormat="1" ht="22.5" x14ac:dyDescent="0.25">
      <c r="A51" s="46">
        <v>30</v>
      </c>
      <c r="B51" s="7" t="s">
        <v>66</v>
      </c>
      <c r="C51" s="43">
        <f>'[2]ИТОГО (рабочий)'!$H$461+'[2]ИТОГО (рабочий)'!$H$462</f>
        <v>37776.058081999996</v>
      </c>
      <c r="D51" s="43">
        <f>'[2]ИТОГО (рабочий)'!$H$463+'[2]ИТОГО (рабочий)'!$H$466+'[2]ИТОГО (рабочий)'!$H$467</f>
        <v>16575.978678000003</v>
      </c>
      <c r="E51" s="43">
        <f>'[2]ИТОГО (рабочий)'!$H$464</f>
        <v>25517.078118999998</v>
      </c>
      <c r="F51" s="43">
        <f>SUM('[2]ИТОГО (рабочий)'!$H$470:$H$473)</f>
        <v>33402.545065965598</v>
      </c>
      <c r="G51" s="43">
        <f>SUM('[2]ИТОГО (рабочий)'!$H$475:$H$478)</f>
        <v>88185.014165000015</v>
      </c>
      <c r="H51" s="43"/>
      <c r="I51" s="43">
        <f>'[2]ИТОГО (рабочий)'!$H$474</f>
        <v>63.465933999999997</v>
      </c>
      <c r="J51" s="43">
        <f>'[2]ИТОГО (рабочий)'!$H$469</f>
        <v>21.715733999999998</v>
      </c>
      <c r="K51" s="43">
        <f>'[2]ИТОГО (рабочий)'!$H$481</f>
        <v>0</v>
      </c>
      <c r="L51" s="16">
        <f t="shared" si="2"/>
        <v>3788.4008959999678</v>
      </c>
      <c r="M51" s="43">
        <f>'[2]ИТОГО (рабочий)'!$H$484</f>
        <v>205330.2566739656</v>
      </c>
      <c r="N51" s="44">
        <v>1</v>
      </c>
      <c r="O51" s="45">
        <f>'[2]ИТОГО (рабочий)'!$J$484</f>
        <v>0.56431386137107764</v>
      </c>
      <c r="Q51" s="23">
        <f t="shared" si="1"/>
        <v>3476121.3000000007</v>
      </c>
    </row>
    <row r="52" spans="1:20" x14ac:dyDescent="0.25">
      <c r="B52" s="8"/>
      <c r="C52" s="9"/>
      <c r="D52" s="9"/>
      <c r="E52" s="9"/>
      <c r="F52" s="10"/>
      <c r="G52" s="10"/>
      <c r="H52" s="10"/>
      <c r="I52" s="10"/>
      <c r="J52" s="10"/>
      <c r="K52" s="10"/>
      <c r="L52" s="10"/>
      <c r="M52" s="10"/>
      <c r="N52" s="9"/>
      <c r="O52" s="9"/>
      <c r="Q52" s="23">
        <f>Q40+Q41+Q42+Q43+Q44+Q45+Q46+Q47+Q49+Q48+Q50+Q51</f>
        <v>1277822189.8800001</v>
      </c>
      <c r="S52" s="23">
        <f>[3]БД3!$AB$77-[3]БД3!$Q$77</f>
        <v>1012316392.9299999</v>
      </c>
      <c r="T52" s="23">
        <f>Q52-S52</f>
        <v>265505796.95000017</v>
      </c>
    </row>
    <row r="53" spans="1:20" ht="15.75" x14ac:dyDescent="0.25">
      <c r="B53" s="2"/>
      <c r="C53" s="3"/>
      <c r="D53" s="4"/>
      <c r="E53" s="4"/>
      <c r="F53" s="4" t="s">
        <v>14</v>
      </c>
      <c r="G53" s="4">
        <v>2024</v>
      </c>
      <c r="H53" s="4" t="s">
        <v>0</v>
      </c>
      <c r="I53" s="4"/>
      <c r="J53" s="4"/>
      <c r="K53" s="4"/>
      <c r="L53" s="4"/>
      <c r="M53" s="4"/>
      <c r="N53" s="2"/>
      <c r="O53" s="2"/>
      <c r="Q53" s="23"/>
    </row>
    <row r="54" spans="1:20" ht="15.75" x14ac:dyDescent="0.25">
      <c r="B54" s="2"/>
      <c r="C54" s="3"/>
      <c r="D54" s="4"/>
      <c r="E54" s="4"/>
      <c r="F54" s="4"/>
      <c r="G54" s="4"/>
      <c r="H54" s="4"/>
      <c r="I54" s="4"/>
      <c r="J54" s="4"/>
      <c r="K54" s="4"/>
      <c r="L54" s="4"/>
      <c r="M54" s="4"/>
      <c r="N54" s="2"/>
      <c r="O54" s="2"/>
      <c r="Q54" s="23"/>
    </row>
    <row r="55" spans="1:20" ht="60" x14ac:dyDescent="0.25">
      <c r="B55" s="62" t="s">
        <v>15</v>
      </c>
      <c r="C55" s="62" t="s">
        <v>16</v>
      </c>
      <c r="D55" s="62"/>
      <c r="E55" s="62"/>
      <c r="F55" s="62" t="s">
        <v>17</v>
      </c>
      <c r="G55" s="62"/>
      <c r="H55" s="62"/>
      <c r="I55" s="62"/>
      <c r="J55" s="62"/>
      <c r="K55" s="62"/>
      <c r="L55" s="62"/>
      <c r="M55" s="6" t="s">
        <v>18</v>
      </c>
      <c r="N55" s="6" t="s">
        <v>19</v>
      </c>
      <c r="O55" s="6" t="s">
        <v>20</v>
      </c>
      <c r="Q55" s="23"/>
    </row>
    <row r="56" spans="1:20" x14ac:dyDescent="0.25">
      <c r="B56" s="62"/>
      <c r="C56" s="5" t="s">
        <v>21</v>
      </c>
      <c r="D56" s="5" t="s">
        <v>22</v>
      </c>
      <c r="E56" s="5" t="s">
        <v>23</v>
      </c>
      <c r="F56" s="5" t="s">
        <v>24</v>
      </c>
      <c r="G56" s="5" t="s">
        <v>25</v>
      </c>
      <c r="H56" s="5" t="s">
        <v>26</v>
      </c>
      <c r="I56" s="5" t="s">
        <v>27</v>
      </c>
      <c r="J56" s="5" t="s">
        <v>28</v>
      </c>
      <c r="K56" s="5" t="s">
        <v>29</v>
      </c>
      <c r="L56" s="5" t="s">
        <v>30</v>
      </c>
      <c r="M56" s="12"/>
      <c r="N56" s="12"/>
      <c r="O56" s="12"/>
      <c r="Q56" s="23"/>
    </row>
    <row r="57" spans="1:20" ht="24" x14ac:dyDescent="0.25">
      <c r="B57" s="5">
        <v>1</v>
      </c>
      <c r="C57" s="5">
        <v>2</v>
      </c>
      <c r="D57" s="5">
        <v>3</v>
      </c>
      <c r="E57" s="5">
        <v>4</v>
      </c>
      <c r="F57" s="5">
        <v>5</v>
      </c>
      <c r="G57" s="5">
        <v>6</v>
      </c>
      <c r="H57" s="5">
        <v>7</v>
      </c>
      <c r="I57" s="5">
        <v>8</v>
      </c>
      <c r="J57" s="5">
        <v>9</v>
      </c>
      <c r="K57" s="5">
        <v>10</v>
      </c>
      <c r="L57" s="5">
        <v>11</v>
      </c>
      <c r="M57" s="6" t="s">
        <v>31</v>
      </c>
      <c r="N57" s="5">
        <v>13</v>
      </c>
      <c r="O57" s="5">
        <v>14</v>
      </c>
      <c r="Q57" s="23"/>
    </row>
    <row r="58" spans="1:20" ht="33.75" x14ac:dyDescent="0.25">
      <c r="A58">
        <v>107</v>
      </c>
      <c r="B58" s="7" t="s">
        <v>1</v>
      </c>
      <c r="C58" s="16">
        <f>'[4]Итого  шк'!$C$40</f>
        <v>6152.2974015179998</v>
      </c>
      <c r="D58" s="16"/>
      <c r="E58" s="16"/>
      <c r="F58" s="16">
        <f>SUM('[4]Итого  шк'!$C$47:$C$51)</f>
        <v>5999.9600522699993</v>
      </c>
      <c r="G58" s="16">
        <f>SUM('[4]Итого  шк'!$C$52:$C$56)</f>
        <v>6767.5390006558009</v>
      </c>
      <c r="H58" s="16"/>
      <c r="I58" s="16">
        <f>'[4]Итого  шк'!$C$46</f>
        <v>18.818686</v>
      </c>
      <c r="J58" s="16"/>
      <c r="K58" s="16">
        <f>'[4]Итого  шк'!$C$59</f>
        <v>0</v>
      </c>
      <c r="L58" s="16">
        <f>M58-C58-D58-E58-F58-G58-H58-I58-J58-K58</f>
        <v>276.05366199999622</v>
      </c>
      <c r="M58" s="16">
        <f>'[4]Итого  шк'!$C$63</f>
        <v>19214.668802443797</v>
      </c>
      <c r="N58" s="14">
        <v>1</v>
      </c>
      <c r="O58" s="18">
        <f>'[4]Итого  шк'!$E$63</f>
        <v>1.0156846914160134</v>
      </c>
      <c r="Q58" s="23">
        <f t="shared" si="1"/>
        <v>2088216.8099999998</v>
      </c>
    </row>
    <row r="59" spans="1:20" ht="45" x14ac:dyDescent="0.25">
      <c r="A59">
        <v>409</v>
      </c>
      <c r="B59" s="7" t="s">
        <v>32</v>
      </c>
      <c r="C59" s="16">
        <f>'[4]Итого  шк'!$C$68</f>
        <v>6152.3001572960002</v>
      </c>
      <c r="D59" s="16"/>
      <c r="E59" s="16"/>
      <c r="F59" s="16">
        <f>SUM('[4]Итого  шк'!$C$75:$C$79)</f>
        <v>5999.9627403900004</v>
      </c>
      <c r="G59" s="16">
        <f>SUM('[4]Итого  шк'!$C$80:$C$84)</f>
        <v>6767.5260866995995</v>
      </c>
      <c r="H59" s="16"/>
      <c r="I59" s="16">
        <f>'[4]Итого  шк'!$C$74</f>
        <v>18.818694000000001</v>
      </c>
      <c r="J59" s="16"/>
      <c r="K59" s="16">
        <f>'[4]Итого  шк'!$C$87</f>
        <v>0</v>
      </c>
      <c r="L59" s="16">
        <f t="shared" ref="L59:L100" si="3">M59-C59-D59-E59-F59-G59-H59-I59-J59-K59</f>
        <v>276.05371799999972</v>
      </c>
      <c r="M59" s="16">
        <f>'[4]Итого  шк'!$C$91</f>
        <v>19214.6613963856</v>
      </c>
      <c r="N59" s="14">
        <v>1</v>
      </c>
      <c r="O59" s="18">
        <f>'[4]Итого  шк'!$E$91</f>
        <v>1.015685078332776</v>
      </c>
      <c r="Q59" s="23">
        <f t="shared" si="1"/>
        <v>7982062.3500000006</v>
      </c>
    </row>
    <row r="60" spans="1:20" ht="22.5" x14ac:dyDescent="0.25">
      <c r="A60">
        <v>56</v>
      </c>
      <c r="B60" s="7" t="s">
        <v>2</v>
      </c>
      <c r="C60" s="16">
        <f>'[4]Итого  шк'!$C$96</f>
        <v>6152.2921376370005</v>
      </c>
      <c r="D60" s="16"/>
      <c r="E60" s="16"/>
      <c r="F60" s="16">
        <f>SUM('[4]Итого  шк'!$C$103:$C$107)</f>
        <v>5999.9549171999988</v>
      </c>
      <c r="G60" s="16">
        <f>SUM('[4]Итого  шк'!$C$108:$C$112)</f>
        <v>6767.5176661764299</v>
      </c>
      <c r="H60" s="16"/>
      <c r="I60" s="16">
        <f>'[4]Итого  шк'!$C$102</f>
        <v>18.818666</v>
      </c>
      <c r="J60" s="16"/>
      <c r="K60" s="16">
        <f>'[4]Итого  шк'!$C$115</f>
        <v>0</v>
      </c>
      <c r="L60" s="16">
        <f t="shared" si="3"/>
        <v>276.05341900000178</v>
      </c>
      <c r="M60" s="16">
        <f>'[4]Итого  шк'!$C$119</f>
        <v>19214.63680601343</v>
      </c>
      <c r="N60" s="14">
        <v>1</v>
      </c>
      <c r="O60" s="18">
        <f>'[4]Итого  шк'!$E$119</f>
        <v>1.015686385177587</v>
      </c>
      <c r="Q60" s="23">
        <f t="shared" si="1"/>
        <v>1092898.52</v>
      </c>
    </row>
    <row r="61" spans="1:20" ht="22.5" x14ac:dyDescent="0.25">
      <c r="A61">
        <v>9060</v>
      </c>
      <c r="B61" s="7" t="s">
        <v>33</v>
      </c>
      <c r="C61" s="16">
        <f>'[4]Итого  шк'!$C$124</f>
        <v>6152.298676673</v>
      </c>
      <c r="D61" s="16"/>
      <c r="E61" s="16"/>
      <c r="F61" s="16">
        <f>SUM('[4]Итого  шк'!$C$131:$C$135)</f>
        <v>5999.9612958300004</v>
      </c>
      <c r="G61" s="16">
        <f>SUM('[4]Итого  шк'!$C$136:$C$140)</f>
        <v>6767.5246316940193</v>
      </c>
      <c r="H61" s="16"/>
      <c r="I61" s="16">
        <f>'[4]Итого  шк'!$C$130</f>
        <v>18.81869</v>
      </c>
      <c r="J61" s="16"/>
      <c r="K61" s="16">
        <f>'[4]Итого  шк'!$C$143</f>
        <v>0</v>
      </c>
      <c r="L61" s="16">
        <f t="shared" si="3"/>
        <v>276.05369400000205</v>
      </c>
      <c r="M61" s="16">
        <f>'[4]Итого  шк'!$C$147</f>
        <v>19214.656988197021</v>
      </c>
      <c r="N61" s="14">
        <v>1</v>
      </c>
      <c r="O61" s="18">
        <f>'[4]Итого  шк'!$E$147</f>
        <v>1.0156847893526773</v>
      </c>
      <c r="Q61" s="23">
        <f t="shared" si="1"/>
        <v>176815275.60999998</v>
      </c>
    </row>
    <row r="62" spans="1:20" ht="45" x14ac:dyDescent="0.25">
      <c r="A62">
        <v>3</v>
      </c>
      <c r="B62" s="7" t="s">
        <v>69</v>
      </c>
      <c r="C62" s="16">
        <f>'[4]Итого  шк'!$C$152</f>
        <v>9897.3716211280007</v>
      </c>
      <c r="D62" s="16"/>
      <c r="E62" s="16"/>
      <c r="F62" s="16">
        <f>SUM('[4]Итого  шк'!$C$159:$C$163)</f>
        <v>9652.3022977599994</v>
      </c>
      <c r="G62" s="16">
        <f>SUM('[4]Итого  шк'!$C$164:$C$168)</f>
        <v>10887.10369457</v>
      </c>
      <c r="H62" s="16"/>
      <c r="I62" s="16">
        <f>'[4]Итого  шк'!$C$158</f>
        <v>30.274138999999998</v>
      </c>
      <c r="J62" s="16"/>
      <c r="K62" s="16">
        <f>'[4]Итого  шк'!$C$171</f>
        <v>0</v>
      </c>
      <c r="L62" s="16">
        <f t="shared" si="3"/>
        <v>444.0967600000032</v>
      </c>
      <c r="M62" s="16">
        <f>'[4]Итого  шк'!$C$175</f>
        <v>30911.148512458003</v>
      </c>
      <c r="N62" s="14">
        <v>1</v>
      </c>
      <c r="O62" s="18">
        <f>'[4]Итого  шк'!$E$175</f>
        <v>0.63135937266995623</v>
      </c>
      <c r="Q62" s="23">
        <f t="shared" si="1"/>
        <v>58548.130000000005</v>
      </c>
    </row>
    <row r="63" spans="1:20" ht="45" x14ac:dyDescent="0.25">
      <c r="A63">
        <v>427</v>
      </c>
      <c r="B63" s="7" t="s">
        <v>34</v>
      </c>
      <c r="C63" s="16">
        <f>'[4]Итого  шк'!$C$180</f>
        <v>9897.1760746070013</v>
      </c>
      <c r="D63" s="16"/>
      <c r="E63" s="16"/>
      <c r="F63" s="16">
        <f>SUM('[4]Итого  шк'!$C$187:$C$191)</f>
        <v>9652.1115926999992</v>
      </c>
      <c r="G63" s="16">
        <f>SUM('[4]Итого  шк'!$C$192:$C$196)</f>
        <v>10886.889065976491</v>
      </c>
      <c r="H63" s="16"/>
      <c r="I63" s="16">
        <f>'[4]Итого  шк'!$C$186</f>
        <v>30.273539999999997</v>
      </c>
      <c r="J63" s="16"/>
      <c r="K63" s="16">
        <f>'[4]Итого  шк'!$C$199</f>
        <v>0</v>
      </c>
      <c r="L63" s="16">
        <f t="shared" si="3"/>
        <v>444.08674299999814</v>
      </c>
      <c r="M63" s="16">
        <f>'[4]Итого  шк'!$C$203</f>
        <v>30910.537016283488</v>
      </c>
      <c r="N63" s="14">
        <v>1</v>
      </c>
      <c r="O63" s="18">
        <f>'[4]Итого  шк'!$E$203</f>
        <v>0.63137190943129284</v>
      </c>
      <c r="Q63" s="23">
        <f t="shared" si="1"/>
        <v>8333351.1199999992</v>
      </c>
    </row>
    <row r="64" spans="1:20" ht="33.75" x14ac:dyDescent="0.25">
      <c r="A64">
        <v>78</v>
      </c>
      <c r="B64" s="7" t="s">
        <v>3</v>
      </c>
      <c r="C64" s="16">
        <f>'[4]Итого  шк'!$C$236</f>
        <v>7757.5228232879999</v>
      </c>
      <c r="D64" s="16"/>
      <c r="E64" s="16"/>
      <c r="F64" s="16">
        <f>SUM('[4]Итого  шк'!$C$243:$C$247)</f>
        <v>7565.4384053999993</v>
      </c>
      <c r="G64" s="16">
        <f>SUM('[4]Итого  шк'!$C$248:$C$252)</f>
        <v>8533.2727657427095</v>
      </c>
      <c r="H64" s="16"/>
      <c r="I64" s="16">
        <f>'[4]Итого  шк'!$C$242</f>
        <v>23.728757999999999</v>
      </c>
      <c r="J64" s="16"/>
      <c r="K64" s="16">
        <f>'[4]Итого  шк'!$C$255</f>
        <v>0</v>
      </c>
      <c r="L64" s="16">
        <f t="shared" si="3"/>
        <v>348.08102999999869</v>
      </c>
      <c r="M64" s="16">
        <f>'[4]Итого  шк'!$C$259</f>
        <v>24228.043782430708</v>
      </c>
      <c r="N64" s="14">
        <v>1</v>
      </c>
      <c r="O64" s="18">
        <f>'[4]Итого  шк'!$E$259</f>
        <v>1.1562632720600374</v>
      </c>
      <c r="Q64" s="23">
        <f t="shared" si="1"/>
        <v>2185091.7799999998</v>
      </c>
    </row>
    <row r="65" spans="1:17" ht="45" x14ac:dyDescent="0.25">
      <c r="A65">
        <v>506</v>
      </c>
      <c r="B65" s="7" t="s">
        <v>35</v>
      </c>
      <c r="C65" s="16">
        <f>'[4]Итого  шк'!$C$264</f>
        <v>7757.2689514180001</v>
      </c>
      <c r="D65" s="16"/>
      <c r="E65" s="16"/>
      <c r="F65" s="16">
        <f>SUM('[4]Итого  шк'!$C$271:$C$275)</f>
        <v>7565.1908190099994</v>
      </c>
      <c r="G65" s="16">
        <f>SUM('[4]Итого  шк'!$C$276:$C$280)</f>
        <v>8533.2727657427095</v>
      </c>
      <c r="H65" s="16"/>
      <c r="I65" s="16">
        <f>'[4]Итого  шк'!$C$270</f>
        <v>23.727981999999997</v>
      </c>
      <c r="J65" s="16"/>
      <c r="K65" s="16">
        <f>'[4]Итого  шк'!$C$283</f>
        <v>0</v>
      </c>
      <c r="L65" s="16">
        <f t="shared" si="3"/>
        <v>348.0810299999979</v>
      </c>
      <c r="M65" s="16">
        <f>'[4]Итого  шк'!$C$287</f>
        <v>24227.54154817071</v>
      </c>
      <c r="N65" s="14">
        <v>1</v>
      </c>
      <c r="O65" s="18">
        <f>'[4]Итого  шк'!$E$287</f>
        <v>1.1562872459341755</v>
      </c>
      <c r="Q65" s="23">
        <f t="shared" si="1"/>
        <v>14175082.630000001</v>
      </c>
    </row>
    <row r="66" spans="1:17" ht="22.5" x14ac:dyDescent="0.25">
      <c r="A66">
        <v>88</v>
      </c>
      <c r="B66" s="7" t="s">
        <v>4</v>
      </c>
      <c r="C66" s="16">
        <f>'[4]Итого  шк'!$C$292</f>
        <v>9094.1822194570013</v>
      </c>
      <c r="D66" s="16"/>
      <c r="E66" s="16"/>
      <c r="F66" s="16">
        <f>SUM('[4]Итого  шк'!$C$299:$C$303)</f>
        <v>8869.000708319998</v>
      </c>
      <c r="G66" s="16">
        <f>SUM('[4]Итого  шк'!$C$304:$C$308)</f>
        <v>10003.595800955631</v>
      </c>
      <c r="H66" s="16"/>
      <c r="I66" s="16">
        <f>'[4]Итого  шк'!$C$298</f>
        <v>27.817336999999998</v>
      </c>
      <c r="J66" s="16"/>
      <c r="K66" s="16">
        <f>'[4]Итого  шк'!$C$311</f>
        <v>0</v>
      </c>
      <c r="L66" s="16">
        <f t="shared" si="3"/>
        <v>408.05624599999868</v>
      </c>
      <c r="M66" s="16">
        <f>'[4]Итого  шк'!$C$315</f>
        <v>28402.652311732629</v>
      </c>
      <c r="N66" s="14">
        <v>1</v>
      </c>
      <c r="O66" s="18">
        <f>'[4]Итого  шк'!$E$315</f>
        <v>0.98631660144034916</v>
      </c>
      <c r="Q66" s="23">
        <f t="shared" si="1"/>
        <v>2465232.66</v>
      </c>
    </row>
    <row r="67" spans="1:17" ht="22.5" x14ac:dyDescent="0.25">
      <c r="A67">
        <v>9604</v>
      </c>
      <c r="B67" s="7" t="s">
        <v>36</v>
      </c>
      <c r="C67" s="16">
        <f>'[4]Итого  шк'!$C$320</f>
        <v>9094.7031658939995</v>
      </c>
      <c r="D67" s="16"/>
      <c r="E67" s="16"/>
      <c r="F67" s="16">
        <f>SUM('[4]Итого  шк'!$C$327:$C$331)</f>
        <v>8869.5087559199983</v>
      </c>
      <c r="G67" s="16">
        <f>SUM('[4]Итого  шк'!$C$332:$C$336)</f>
        <v>10004.167820484618</v>
      </c>
      <c r="H67" s="16"/>
      <c r="I67" s="16">
        <f>'[4]Итого  шк'!$C$326</f>
        <v>27.818932999999998</v>
      </c>
      <c r="J67" s="16"/>
      <c r="K67" s="16">
        <f>'[4]Итого  шк'!$C$339</f>
        <v>0</v>
      </c>
      <c r="L67" s="16">
        <f t="shared" si="3"/>
        <v>408.0804549999998</v>
      </c>
      <c r="M67" s="16">
        <f>'[4]Итого  шк'!$C$343</f>
        <v>28404.279130298615</v>
      </c>
      <c r="N67" s="14">
        <v>1</v>
      </c>
      <c r="O67" s="18">
        <f>'[4]Итого  шк'!$E$343</f>
        <v>0.98625975313374936</v>
      </c>
      <c r="Q67" s="23">
        <f t="shared" si="1"/>
        <v>269046430.29000002</v>
      </c>
    </row>
    <row r="68" spans="1:17" s="47" customFormat="1" ht="45" x14ac:dyDescent="0.25">
      <c r="A68" s="47">
        <v>6</v>
      </c>
      <c r="B68" s="48" t="s">
        <v>5</v>
      </c>
      <c r="C68" s="49">
        <f>'[4]Итого  шк'!$C$348</f>
        <v>9362.0525904220012</v>
      </c>
      <c r="D68" s="49"/>
      <c r="E68" s="49"/>
      <c r="F68" s="49">
        <f>SUM('[4]Итого  шк'!$C$355:$C$359)</f>
        <v>9130.2383275799984</v>
      </c>
      <c r="G68" s="49">
        <f>SUM('[4]Итого  шк'!$C$360:$C$363)</f>
        <v>10290.898241719999</v>
      </c>
      <c r="H68" s="49"/>
      <c r="I68" s="49">
        <f>'[4]Итого  шк'!$C$354</f>
        <v>28.636702</v>
      </c>
      <c r="J68" s="49"/>
      <c r="K68" s="49">
        <f>'[4]Итого  шк'!$C$367</f>
        <v>0</v>
      </c>
      <c r="L68" s="49">
        <f t="shared" si="3"/>
        <v>427.43166900000119</v>
      </c>
      <c r="M68" s="49">
        <f>'[4]Итого  шк'!$C$371</f>
        <v>29239.257530722</v>
      </c>
      <c r="N68" s="50">
        <v>1</v>
      </c>
      <c r="O68" s="51">
        <f>'[4]Итого  шк'!$E$371</f>
        <v>0.95809546362678299</v>
      </c>
      <c r="Q68" s="52">
        <f t="shared" si="1"/>
        <v>168084</v>
      </c>
    </row>
    <row r="69" spans="1:17" ht="45" x14ac:dyDescent="0.25">
      <c r="A69">
        <v>1348</v>
      </c>
      <c r="B69" s="7" t="s">
        <v>37</v>
      </c>
      <c r="C69" s="16">
        <f>'[4]Итого  шк'!$C$376</f>
        <v>9362.1929946159999</v>
      </c>
      <c r="D69" s="16"/>
      <c r="E69" s="16"/>
      <c r="F69" s="16">
        <f>SUM('[4]Итого  шк'!$C$383:$C$387)</f>
        <v>9130.3752560100002</v>
      </c>
      <c r="G69" s="16">
        <f>SUM('[4]Итого  шк'!$C$388:$C$392)</f>
        <v>10298.407033379392</v>
      </c>
      <c r="H69" s="16"/>
      <c r="I69" s="16">
        <f>'[4]Итого  шк'!$C$382</f>
        <v>28.637131999999998</v>
      </c>
      <c r="J69" s="16"/>
      <c r="K69" s="16">
        <f>'[4]Итого  шк'!$C$395</f>
        <v>0</v>
      </c>
      <c r="L69" s="16">
        <f t="shared" si="3"/>
        <v>420.08260699999829</v>
      </c>
      <c r="M69" s="16">
        <f>'[4]Итого  шк'!$C$399</f>
        <v>29239.695023005392</v>
      </c>
      <c r="N69" s="14">
        <v>1</v>
      </c>
      <c r="O69" s="18">
        <f>'[4]Итого  шк'!$E$399</f>
        <v>0.95808103751330587</v>
      </c>
      <c r="Q69" s="23">
        <f t="shared" si="1"/>
        <v>37762868.420000002</v>
      </c>
    </row>
    <row r="70" spans="1:17" ht="22.5" x14ac:dyDescent="0.25">
      <c r="A70">
        <v>8</v>
      </c>
      <c r="B70" s="7" t="s">
        <v>6</v>
      </c>
      <c r="C70" s="16">
        <f>'[4]Итого  шк'!$C$432</f>
        <v>9362.2845312459995</v>
      </c>
      <c r="D70" s="16"/>
      <c r="E70" s="16"/>
      <c r="F70" s="16">
        <f>SUM('[5]Итого  шк'!$C$439:$C$443)</f>
        <v>8831.4446715800004</v>
      </c>
      <c r="G70" s="16">
        <f>SUM('[5]Итого  шк'!$C$444:$C$448)</f>
        <v>5071.1244965430014</v>
      </c>
      <c r="H70" s="16"/>
      <c r="I70" s="16">
        <f>'[4]Итого  шк'!$C$438</f>
        <v>28.637411</v>
      </c>
      <c r="J70" s="16"/>
      <c r="K70" s="16">
        <f>'[4]Итого  шк'!$C$451</f>
        <v>0</v>
      </c>
      <c r="L70" s="16">
        <f t="shared" si="3"/>
        <v>5946.4892422520024</v>
      </c>
      <c r="M70" s="16">
        <f>'[4]Итого  шк'!$C$455</f>
        <v>29239.980352621002</v>
      </c>
      <c r="N70" s="14">
        <v>1</v>
      </c>
      <c r="O70" s="18">
        <f>'[4]Итого  шк'!$E$455</f>
        <v>1.1022893436079513</v>
      </c>
      <c r="Q70" s="23">
        <f t="shared" si="1"/>
        <v>257847.34999999998</v>
      </c>
    </row>
    <row r="71" spans="1:17" ht="22.5" x14ac:dyDescent="0.25">
      <c r="A71">
        <v>1175</v>
      </c>
      <c r="B71" s="7" t="s">
        <v>38</v>
      </c>
      <c r="C71" s="16">
        <f>'[4]Итого  шк'!$C$460</f>
        <v>9362.1939256570004</v>
      </c>
      <c r="D71" s="16"/>
      <c r="E71" s="16"/>
      <c r="F71" s="16">
        <f>SUM('[4]Итого  шк'!$C$467:$C$471)</f>
        <v>9130.3761634599996</v>
      </c>
      <c r="G71" s="16">
        <f>SUM('[4]Итого  шк'!$C$472:$C$476)</f>
        <v>10298.40817314378</v>
      </c>
      <c r="H71" s="16"/>
      <c r="I71" s="16">
        <f>'[4]Итого  шк'!$C$466</f>
        <v>28.637135999999998</v>
      </c>
      <c r="J71" s="16"/>
      <c r="K71" s="16">
        <f>'[4]Итого  шк'!$C$479</f>
        <v>0</v>
      </c>
      <c r="L71" s="16">
        <f t="shared" si="3"/>
        <v>420.08263099999687</v>
      </c>
      <c r="M71" s="16">
        <f>'[4]Итого  шк'!$C$483</f>
        <v>29239.698029260777</v>
      </c>
      <c r="N71" s="14">
        <v>1</v>
      </c>
      <c r="O71" s="18">
        <f>'[4]Итого  шк'!$E$483</f>
        <v>1.1023001072065199</v>
      </c>
      <c r="Q71" s="23">
        <f t="shared" si="1"/>
        <v>37871333.669999994</v>
      </c>
    </row>
    <row r="72" spans="1:17" ht="22.5" x14ac:dyDescent="0.25">
      <c r="A72">
        <v>45</v>
      </c>
      <c r="B72" s="7" t="s">
        <v>39</v>
      </c>
      <c r="C72" s="16">
        <f>'[4]Итого  шк'!$C$488</f>
        <v>3477.3779988189999</v>
      </c>
      <c r="D72" s="16"/>
      <c r="E72" s="16"/>
      <c r="F72" s="16">
        <f>SUM('[4]Итого  шк'!$C$495:$C$499)</f>
        <v>3391.2744631299997</v>
      </c>
      <c r="G72" s="16">
        <f>SUM('[4]Итого  шк'!$C$500:$C$504)</f>
        <v>3825.1143858579298</v>
      </c>
      <c r="H72" s="16"/>
      <c r="I72" s="16">
        <f>'[4]Итого  шк'!$C$494</f>
        <v>10.636623999999999</v>
      </c>
      <c r="J72" s="16"/>
      <c r="K72" s="16">
        <f>'[4]Итого  шк'!$C$507</f>
        <v>0</v>
      </c>
      <c r="L72" s="16">
        <f t="shared" si="3"/>
        <v>156.03065899999748</v>
      </c>
      <c r="M72" s="16">
        <f>'[4]Итого  шк'!$C$511</f>
        <v>10860.434130806927</v>
      </c>
      <c r="N72" s="14">
        <v>1</v>
      </c>
      <c r="O72" s="18">
        <f>'[4]Итого  шк'!$E$511</f>
        <v>2.967737942723446</v>
      </c>
      <c r="Q72" s="23">
        <f t="shared" si="1"/>
        <v>1450391.5100000002</v>
      </c>
    </row>
    <row r="73" spans="1:17" ht="45" x14ac:dyDescent="0.25">
      <c r="A73">
        <v>10</v>
      </c>
      <c r="B73" s="7" t="s">
        <v>7</v>
      </c>
      <c r="C73" s="16">
        <f>'[4]Итого  шк'!$C$516</f>
        <v>9897.1860686689997</v>
      </c>
      <c r="D73" s="16"/>
      <c r="E73" s="16"/>
      <c r="F73" s="16">
        <f>SUM('[4]Итого  шк'!$C$523:$C$527)</f>
        <v>9652.1213385700012</v>
      </c>
      <c r="G73" s="16">
        <f>SUM('[4]Итого  шк'!$C$528:$C$532)</f>
        <v>10886.900047019999</v>
      </c>
      <c r="H73" s="16"/>
      <c r="I73" s="16">
        <f>'[4]Итого  шк'!$C$522</f>
        <v>30.273570999999997</v>
      </c>
      <c r="J73" s="16"/>
      <c r="K73" s="16">
        <f>'[4]Итого  шк'!$C$535</f>
        <v>0</v>
      </c>
      <c r="L73" s="16">
        <f t="shared" si="3"/>
        <v>444.08726800000085</v>
      </c>
      <c r="M73" s="16">
        <f>'[4]Итого  шк'!$C$539</f>
        <v>30910.568293258999</v>
      </c>
      <c r="N73" s="14">
        <v>1</v>
      </c>
      <c r="O73" s="18">
        <f>'[4]Итого  шк'!$E$539</f>
        <v>1.0427152517616101</v>
      </c>
      <c r="Q73" s="23">
        <f t="shared" si="1"/>
        <v>322309.20999999996</v>
      </c>
    </row>
    <row r="74" spans="1:17" ht="45" x14ac:dyDescent="0.25">
      <c r="A74">
        <v>541</v>
      </c>
      <c r="B74" s="7" t="s">
        <v>40</v>
      </c>
      <c r="C74" s="16">
        <f>'[4]Итого  шк'!$C$544</f>
        <v>9897.1761216819996</v>
      </c>
      <c r="D74" s="16"/>
      <c r="E74" s="16"/>
      <c r="F74" s="16">
        <f>SUM('[4]Итого  шк'!$C$551:$C$555)</f>
        <v>9652.1116387699985</v>
      </c>
      <c r="G74" s="16">
        <f>SUM('[4]Итого  шк'!$C$556:$C$560)</f>
        <v>10886.888984447369</v>
      </c>
      <c r="H74" s="16"/>
      <c r="I74" s="16">
        <f>'[4]Итого  шк'!$C$550</f>
        <v>30.273539999999997</v>
      </c>
      <c r="J74" s="16"/>
      <c r="K74" s="16">
        <f>'[4]Итого  шк'!$C$563</f>
        <v>0</v>
      </c>
      <c r="L74" s="16">
        <f>M74-C74-D74-E74-F74-G74-H74-I74-J74-K74</f>
        <v>444.0867380000019</v>
      </c>
      <c r="M74" s="16">
        <f>'[4]Итого  шк'!$C$567</f>
        <v>30910.537022899371</v>
      </c>
      <c r="N74" s="14">
        <v>1</v>
      </c>
      <c r="O74" s="18">
        <f>'[4]Итого  шк'!$E$567</f>
        <v>1.0427163490125877</v>
      </c>
      <c r="Q74" s="23">
        <f t="shared" ref="Q74:Q137" si="4">M74*O74*A74</f>
        <v>17436928.970000006</v>
      </c>
    </row>
    <row r="75" spans="1:17" ht="22.5" x14ac:dyDescent="0.25">
      <c r="A75" s="24">
        <v>169020</v>
      </c>
      <c r="B75" s="7" t="s">
        <v>70</v>
      </c>
      <c r="C75" s="16">
        <f>'[4]свод доп.образования'!$C$13+'[4]свод доп.образования'!$C$14</f>
        <v>132.72187734139999</v>
      </c>
      <c r="D75" s="16">
        <f>'[4]свод доп.образования'!$C$15</f>
        <v>0.83106099999999994</v>
      </c>
      <c r="E75" s="16"/>
      <c r="F75" s="16">
        <f>SUM('[4]свод доп.образования'!$C$19:$C$22)</f>
        <v>6.2204989999999993</v>
      </c>
      <c r="G75" s="16">
        <f>SUM('[4]свод доп.образования'!$C$23:$C$26)</f>
        <v>25.160594601</v>
      </c>
      <c r="H75" s="16"/>
      <c r="I75" s="16">
        <f>'[4]свод доп.образования'!$C$18</f>
        <v>0.45585751299999999</v>
      </c>
      <c r="J75" s="16">
        <f>'[4]свод доп.образования'!$C$17</f>
        <v>0</v>
      </c>
      <c r="K75" s="16">
        <f>'[4]свод доп.образования'!$C$29</f>
        <v>0</v>
      </c>
      <c r="L75" s="16">
        <f t="shared" si="3"/>
        <v>1.3585089999999924</v>
      </c>
      <c r="M75" s="16">
        <f>'[4]свод доп.образования'!$C$33</f>
        <v>166.74839845539998</v>
      </c>
      <c r="N75" s="14">
        <v>1</v>
      </c>
      <c r="O75" s="18">
        <f>'[4]свод доп.образования'!$E$33</f>
        <v>1.2093162894426741</v>
      </c>
      <c r="Q75" s="23">
        <f t="shared" si="4"/>
        <v>34083145.740000002</v>
      </c>
    </row>
    <row r="76" spans="1:17" ht="22.5" x14ac:dyDescent="0.25">
      <c r="A76" s="24">
        <v>61164</v>
      </c>
      <c r="B76" s="7" t="s">
        <v>74</v>
      </c>
      <c r="C76" s="16">
        <f>'[4]свод доп.образования'!$C$39+'[4]свод доп.образования'!$C$40</f>
        <v>128.3505275647</v>
      </c>
      <c r="D76" s="16">
        <f>'[4]свод доп.образования'!$C$41</f>
        <v>1.6075119999999998</v>
      </c>
      <c r="E76" s="16"/>
      <c r="F76" s="16">
        <f>SUM('[4]свод доп.образования'!$C$45:$C$48)</f>
        <v>6.0161220000000002</v>
      </c>
      <c r="G76" s="16">
        <f>SUM('[4]свод доп.образования'!$C$49:$C$52)</f>
        <v>24.335360485999999</v>
      </c>
      <c r="H76" s="16"/>
      <c r="I76" s="16">
        <f>'[4]свод доп.образования'!$C$44</f>
        <v>0.44087948799999999</v>
      </c>
      <c r="J76" s="16">
        <f>'[4]свод доп.образования'!$C$43</f>
        <v>0</v>
      </c>
      <c r="K76" s="16">
        <f>'[4]свод доп.образования'!$C$55</f>
        <v>0</v>
      </c>
      <c r="L76" s="16">
        <f t="shared" si="3"/>
        <v>1.3138730000000047</v>
      </c>
      <c r="M76" s="16">
        <f>'[4]свод доп.образования'!$C$59</f>
        <v>162.0642745387</v>
      </c>
      <c r="N76" s="14">
        <v>1</v>
      </c>
      <c r="O76" s="18">
        <f>'[4]свод доп.образования'!$E$59</f>
        <v>1.1537066331976542</v>
      </c>
      <c r="Q76" s="23">
        <f t="shared" si="4"/>
        <v>11436116.180000002</v>
      </c>
    </row>
    <row r="77" spans="1:17" ht="22.5" x14ac:dyDescent="0.25">
      <c r="A77" s="24">
        <v>379080</v>
      </c>
      <c r="B77" s="7" t="s">
        <v>71</v>
      </c>
      <c r="C77" s="16">
        <f>'[4]свод доп.образования'!$C$65+'[5]свод доп.образования'!$C$66</f>
        <v>133.33470281848</v>
      </c>
      <c r="D77" s="16">
        <f>'[4]свод доп.образования'!$C$67</f>
        <v>2.3252999999999999E-2</v>
      </c>
      <c r="E77" s="16"/>
      <c r="F77" s="16">
        <f>SUM('[4]свод доп.образования'!$C$71:$C$74)</f>
        <v>6.2403269999999997</v>
      </c>
      <c r="G77" s="16">
        <f>SUM('[4]свод доп.образования'!$C$75:$C$78)</f>
        <v>25.242302565999999</v>
      </c>
      <c r="H77" s="16"/>
      <c r="I77" s="16">
        <f>'[4]свод доп.образования'!$C$70</f>
        <v>0.45731015499999994</v>
      </c>
      <c r="J77" s="16">
        <f>'[4]свод доп.образования'!$C$69</f>
        <v>0</v>
      </c>
      <c r="K77" s="16">
        <f>'[4]свод доп.образования'!$C$81</f>
        <v>0</v>
      </c>
      <c r="L77" s="16">
        <f t="shared" si="3"/>
        <v>1.1729468870000108</v>
      </c>
      <c r="M77" s="16">
        <f>'[4]свод доп.образования'!$C$85</f>
        <v>166.47084242648</v>
      </c>
      <c r="N77" s="14">
        <v>1</v>
      </c>
      <c r="O77" s="18">
        <f>'[4]свод доп.образования'!$E$85</f>
        <v>0.94090310066019178</v>
      </c>
      <c r="Q77" s="23">
        <f t="shared" si="4"/>
        <v>59376411.790000007</v>
      </c>
    </row>
    <row r="78" spans="1:17" s="47" customFormat="1" ht="22.5" x14ac:dyDescent="0.25">
      <c r="A78" s="53">
        <v>13968</v>
      </c>
      <c r="B78" s="48" t="s">
        <v>72</v>
      </c>
      <c r="C78" s="49">
        <f>'[4]свод доп.образования'!$C$91+'[4]свод доп.образования'!$C$92</f>
        <v>160.57157899790002</v>
      </c>
      <c r="D78" s="49">
        <f>'[4]свод доп.образования'!$C$93</f>
        <v>1.0054429999999999</v>
      </c>
      <c r="E78" s="49"/>
      <c r="F78" s="49">
        <f>SUM('[4]свод доп.образования'!$C$97:$C$100)</f>
        <v>7.5257529999999999</v>
      </c>
      <c r="G78" s="49">
        <f>SUM('[4]свод доп.образования'!$C$101:$C$104)</f>
        <v>30.442876311000003</v>
      </c>
      <c r="H78" s="49"/>
      <c r="I78" s="49">
        <f>'[4]свод доп.образования'!$C$96</f>
        <v>0.55150999999999994</v>
      </c>
      <c r="J78" s="49">
        <f>'[4]свод доп.образования'!$C$95</f>
        <v>0</v>
      </c>
      <c r="K78" s="49">
        <f>'[4]свод доп.образования'!$C$107</f>
        <v>0</v>
      </c>
      <c r="L78" s="49">
        <f t="shared" si="3"/>
        <v>1.6435650000000135</v>
      </c>
      <c r="M78" s="49">
        <f>'[4]свод доп.образования'!$C$111</f>
        <v>201.74072630890004</v>
      </c>
      <c r="N78" s="50">
        <v>1</v>
      </c>
      <c r="O78" s="51">
        <f>'[4]свод доп.образования'!$E$111</f>
        <v>0.78903853454428197</v>
      </c>
      <c r="Q78" s="52">
        <f t="shared" si="4"/>
        <v>2223443.1</v>
      </c>
    </row>
    <row r="79" spans="1:17" ht="22.5" x14ac:dyDescent="0.25">
      <c r="A79" s="25">
        <v>82944</v>
      </c>
      <c r="B79" s="15" t="s">
        <v>73</v>
      </c>
      <c r="C79" s="16">
        <f>'[4]свод доп.образования'!$C$117+'[4]свод доп.образования'!$C$118</f>
        <v>135.2280455904</v>
      </c>
      <c r="D79" s="16">
        <f>'[4]свод доп.образования'!$C$119</f>
        <v>0.84675099999999992</v>
      </c>
      <c r="E79" s="16"/>
      <c r="F79" s="16">
        <f>SUM('[4]свод доп.образования'!$C$123:$C$126)</f>
        <v>6.3379429999999992</v>
      </c>
      <c r="G79" s="16">
        <f>SUM('[4]свод доп.образования'!$C$127:$C$130)</f>
        <v>25.638076544999997</v>
      </c>
      <c r="H79" s="16"/>
      <c r="I79" s="16">
        <f>'[4]свод доп.образования'!$C$122</f>
        <v>0.46446476720000002</v>
      </c>
      <c r="J79" s="16">
        <f>'[4]свод доп.образования'!$C$121</f>
        <v>0</v>
      </c>
      <c r="K79" s="16">
        <f>'[4]свод доп.образования'!$C$133</f>
        <v>0</v>
      </c>
      <c r="L79" s="16">
        <f t="shared" si="3"/>
        <v>1.3951720000000192</v>
      </c>
      <c r="M79" s="16">
        <f>'[4]свод доп.образования'!$C$137</f>
        <v>169.91045290260001</v>
      </c>
      <c r="N79" s="14">
        <v>1</v>
      </c>
      <c r="O79" s="18">
        <f>'[4]свод доп.образования'!$E$137</f>
        <v>0.91967835803669618</v>
      </c>
      <c r="Q79" s="23">
        <f t="shared" si="4"/>
        <v>12961075.48</v>
      </c>
    </row>
    <row r="80" spans="1:17" ht="22.5" x14ac:dyDescent="0.25">
      <c r="A80" s="24">
        <v>143620</v>
      </c>
      <c r="B80" s="7" t="s">
        <v>75</v>
      </c>
      <c r="C80" s="16">
        <f>'[4]свод доп.образования'!$C$143+'[4]свод доп.образования'!$C$144</f>
        <v>185.76596178</v>
      </c>
      <c r="D80" s="16">
        <f>'[4]свод доп.образования'!$C$145</f>
        <v>1.163195</v>
      </c>
      <c r="E80" s="16"/>
      <c r="F80" s="16">
        <f>SUM('[4]свод доп.образования'!$C$149:$C$152)</f>
        <v>8.7065329999999985</v>
      </c>
      <c r="G80" s="16">
        <f>SUM('[4]свод доп.образования'!$C$153:$C$156)</f>
        <v>35.219023769000003</v>
      </c>
      <c r="H80" s="16"/>
      <c r="I80" s="16">
        <f>'[4]свод доп.образования'!$C$148</f>
        <v>0.63804099999999997</v>
      </c>
      <c r="J80" s="16">
        <f>'[4]свод доп.образования'!$C$147</f>
        <v>8.5695999999999994E-2</v>
      </c>
      <c r="K80" s="16">
        <f>'[4]свод доп.образования'!$C$159</f>
        <v>0</v>
      </c>
      <c r="L80" s="16">
        <f t="shared" si="3"/>
        <v>1.901436000000011</v>
      </c>
      <c r="M80" s="16">
        <f>'[4]свод доп.образования'!$C$163</f>
        <v>233.47988654900001</v>
      </c>
      <c r="N80" s="14">
        <v>1</v>
      </c>
      <c r="O80" s="18">
        <f>'[4]свод доп.образования'!$E$163</f>
        <v>0.9801673218464485</v>
      </c>
      <c r="Q80" s="23">
        <f t="shared" si="4"/>
        <v>32867344.379999999</v>
      </c>
    </row>
    <row r="81" spans="1:20" x14ac:dyDescent="0.25">
      <c r="A81" s="24">
        <v>1100</v>
      </c>
      <c r="B81" s="7" t="s">
        <v>67</v>
      </c>
      <c r="C81" s="16">
        <f>'[4]свод доп.образования'!$C$169+'[4]свод доп.образования'!$C$170</f>
        <v>2603.7888484034697</v>
      </c>
      <c r="D81" s="16">
        <f>'[4]свод доп.образования'!$C$171</f>
        <v>16.303929999999998</v>
      </c>
      <c r="E81" s="16"/>
      <c r="F81" s="16">
        <f>SUM('[4]свод доп.образования'!$C$175:$C$178)</f>
        <v>122.035112</v>
      </c>
      <c r="G81" s="16">
        <f>SUM('[4]свод доп.образования'!$C$179:$C$182)</f>
        <v>493.65309967700006</v>
      </c>
      <c r="H81" s="16"/>
      <c r="I81" s="16">
        <f>'[4]свод доп.образования'!$C$174</f>
        <v>8.9431082189999991</v>
      </c>
      <c r="J81" s="16">
        <f>'[4]свод доп.образования'!$C$173</f>
        <v>1.201157</v>
      </c>
      <c r="K81" s="16">
        <f>'[4]свод доп.образования'!$C$185</f>
        <v>0</v>
      </c>
      <c r="L81" s="16">
        <f t="shared" si="3"/>
        <v>26.137957999999834</v>
      </c>
      <c r="M81" s="16">
        <f>'[4]свод доп.образования'!$C$189</f>
        <v>3272.0632132994697</v>
      </c>
      <c r="N81" s="14">
        <v>1</v>
      </c>
      <c r="O81" s="18">
        <f>'[4]свод доп.образования'!$E$189</f>
        <v>0.94898438895370962</v>
      </c>
      <c r="Q81" s="23">
        <f t="shared" si="4"/>
        <v>3415650.5999999996</v>
      </c>
    </row>
    <row r="82" spans="1:20" ht="22.5" x14ac:dyDescent="0.25">
      <c r="A82" s="24">
        <v>4200</v>
      </c>
      <c r="B82" s="7" t="s">
        <v>41</v>
      </c>
      <c r="C82" s="16">
        <f>'[4]свод доп.образования'!$C$195+'[4]свод доп.образования'!$C$196</f>
        <v>2604.0516639453999</v>
      </c>
      <c r="D82" s="16">
        <f>'[4]свод доп.образования'!$C$197</f>
        <v>16.305575999999999</v>
      </c>
      <c r="E82" s="16"/>
      <c r="F82" s="16">
        <f>SUM('[4]свод доп.образования'!$C$201:$C$204)</f>
        <v>122.04742999999999</v>
      </c>
      <c r="G82" s="16">
        <f>SUM('[4]свод доп.образования'!$C$205:$C$208)</f>
        <v>493.70292966200003</v>
      </c>
      <c r="H82" s="16"/>
      <c r="I82" s="16">
        <f>'[4]свод доп.образования'!$C$200</f>
        <v>8.94400963</v>
      </c>
      <c r="J82" s="16">
        <f>'[4]свод доп.образования'!$C$199</f>
        <v>1.2012779999999998</v>
      </c>
      <c r="K82" s="16">
        <f>'[4]свод доп.образования'!$C$211</f>
        <v>0</v>
      </c>
      <c r="L82" s="16">
        <f t="shared" si="3"/>
        <v>26.654186000000365</v>
      </c>
      <c r="M82" s="16">
        <f>'[4]свод доп.образования'!$C$215</f>
        <v>3272.9070732374003</v>
      </c>
      <c r="N82" s="14">
        <v>1</v>
      </c>
      <c r="O82" s="18">
        <f>'[4]свод доп.образования'!$E$215</f>
        <v>0.94873971206712693</v>
      </c>
      <c r="Q82" s="23">
        <f t="shared" si="4"/>
        <v>13041575.039999999</v>
      </c>
    </row>
    <row r="83" spans="1:20" ht="22.5" x14ac:dyDescent="0.25">
      <c r="A83" s="24">
        <v>665</v>
      </c>
      <c r="B83" s="7" t="s">
        <v>42</v>
      </c>
      <c r="C83" s="16">
        <f>'[4]свод доп.образования'!$C$221+'[4]свод доп.образования'!$C$222</f>
        <v>2604.4397484182</v>
      </c>
      <c r="D83" s="16">
        <f>'[4]свод доп.образования'!$C$223</f>
        <v>16.308005999999999</v>
      </c>
      <c r="E83" s="16"/>
      <c r="F83" s="16">
        <f>SUM('[4]свод доп.образования'!$C$227:$C$230)</f>
        <v>122.06561799999999</v>
      </c>
      <c r="G83" s="16">
        <f>SUM('[4]свод доп.образования'!$C$231:$C$234)</f>
        <v>493.77650547600001</v>
      </c>
      <c r="H83" s="16"/>
      <c r="I83" s="16">
        <f>'[4]свод доп.образования'!$C$226</f>
        <v>8.9453435739999989</v>
      </c>
      <c r="J83" s="16">
        <f>'[4]свод доп.образования'!$C$225</f>
        <v>1.201457</v>
      </c>
      <c r="K83" s="16">
        <f>'[4]свод доп.образования'!$C$237</f>
        <v>0</v>
      </c>
      <c r="L83" s="16">
        <f t="shared" si="3"/>
        <v>26.658159000000463</v>
      </c>
      <c r="M83" s="16">
        <f>'[4]свод доп.образования'!$C$241</f>
        <v>3273.3948374682004</v>
      </c>
      <c r="N83" s="14">
        <v>1</v>
      </c>
      <c r="O83" s="18">
        <f>'[4]свод доп.образования'!$E$241</f>
        <v>0.94859834253752717</v>
      </c>
      <c r="Q83" s="23">
        <f t="shared" si="4"/>
        <v>2064916.05</v>
      </c>
    </row>
    <row r="84" spans="1:20" ht="22.5" x14ac:dyDescent="0.25">
      <c r="A84" s="24">
        <v>990</v>
      </c>
      <c r="B84" s="7" t="s">
        <v>9</v>
      </c>
      <c r="C84" s="16">
        <f>[4]ЦЭМ!$C$196+[4]ЦЭМ!$C$197</f>
        <v>10689.348975223002</v>
      </c>
      <c r="D84" s="16">
        <f>[4]ЦЭМ!$C$199</f>
        <v>137.70916099999999</v>
      </c>
      <c r="E84" s="16"/>
      <c r="F84" s="16">
        <f>SUM([4]ЦЭМ!$C$203:$C$206)</f>
        <v>630.72110099999986</v>
      </c>
      <c r="G84" s="16">
        <f>SUM([4]ЦЭМ!$C$207:$C$210)</f>
        <v>182.48276399999997</v>
      </c>
      <c r="H84" s="16"/>
      <c r="I84" s="16">
        <f>[4]ЦЭМ!$C$202</f>
        <v>139.19405999999998</v>
      </c>
      <c r="J84" s="16"/>
      <c r="K84" s="16">
        <f>[4]ЦЭМ!$C$213</f>
        <v>0</v>
      </c>
      <c r="L84" s="16">
        <f t="shared" si="3"/>
        <v>711.90737800000011</v>
      </c>
      <c r="M84" s="16">
        <f>[4]ЦЭМ!$C$217</f>
        <v>12491.363439223001</v>
      </c>
      <c r="N84" s="14">
        <v>1</v>
      </c>
      <c r="O84" s="18">
        <f>[4]ЦЭМ!$E$217</f>
        <v>0.99998517482109561</v>
      </c>
      <c r="Q84" s="23">
        <f t="shared" si="4"/>
        <v>12366266.470000003</v>
      </c>
    </row>
    <row r="85" spans="1:20" ht="22.5" x14ac:dyDescent="0.25">
      <c r="A85" s="24">
        <v>31</v>
      </c>
      <c r="B85" s="7" t="s">
        <v>10</v>
      </c>
      <c r="C85" s="16">
        <f>[4]ЦЭМ!$C$223+[4]ЦЭМ!$C$224</f>
        <v>10693.5523756205</v>
      </c>
      <c r="D85" s="16">
        <f>[4]ЦЭМ!$C$226</f>
        <v>137.76343299999999</v>
      </c>
      <c r="E85" s="16"/>
      <c r="F85" s="16">
        <f>SUM([4]ЦЭМ!$C$230:$C$233)</f>
        <v>630.96914600000002</v>
      </c>
      <c r="G85" s="16">
        <f>SUM([4]ЦЭМ!$C$234:$C$237)</f>
        <v>182.54747900000001</v>
      </c>
      <c r="H85" s="16"/>
      <c r="I85" s="16">
        <f>[4]ЦЭМ!$C$229</f>
        <v>139.248098</v>
      </c>
      <c r="J85" s="16"/>
      <c r="K85" s="16">
        <f>[4]ЦЭМ!$C$240</f>
        <v>0</v>
      </c>
      <c r="L85" s="16">
        <f t="shared" si="3"/>
        <v>712.21833300000094</v>
      </c>
      <c r="M85" s="16">
        <f>[4]ЦЭМ!$C$244</f>
        <v>12496.298864620501</v>
      </c>
      <c r="N85" s="14">
        <v>1</v>
      </c>
      <c r="O85" s="18">
        <f>[4]ЦЭМ!$E$244</f>
        <v>0.99959018884387307</v>
      </c>
      <c r="Q85" s="23">
        <f t="shared" si="4"/>
        <v>387226.51</v>
      </c>
    </row>
    <row r="86" spans="1:20" x14ac:dyDescent="0.25">
      <c r="A86" s="24">
        <v>119</v>
      </c>
      <c r="B86" s="7" t="s">
        <v>11</v>
      </c>
      <c r="C86" s="16">
        <f>[4]ЦЭМ!$C$250+[4]ЦЭМ!$C$251</f>
        <v>10687.567888020301</v>
      </c>
      <c r="D86" s="16">
        <f>[4]ЦЭМ!$C$253</f>
        <v>137.685901</v>
      </c>
      <c r="E86" s="16"/>
      <c r="F86" s="16">
        <f>SUM([4]ЦЭМ!$C$257:$C$260)</f>
        <v>630.61602400000004</v>
      </c>
      <c r="G86" s="16">
        <f>SUM([4]ЦЭМ!$C$261:$C$264)</f>
        <v>182.44015300000001</v>
      </c>
      <c r="H86" s="16"/>
      <c r="I86" s="16">
        <f>[4]ЦЭМ!$C$256</f>
        <v>139.17147199999999</v>
      </c>
      <c r="J86" s="16"/>
      <c r="K86" s="16">
        <f>[4]ЦЭМ!$C$267</f>
        <v>0</v>
      </c>
      <c r="L86" s="16">
        <f t="shared" si="3"/>
        <v>711.79314299999987</v>
      </c>
      <c r="M86" s="16">
        <f>[4]ЦЭМ!$C$271</f>
        <v>12489.274581020301</v>
      </c>
      <c r="N86" s="14">
        <v>1</v>
      </c>
      <c r="O86" s="18">
        <f>[4]ЦЭМ!$E$271</f>
        <v>1.0001524231260563</v>
      </c>
      <c r="Q86" s="23">
        <f t="shared" si="4"/>
        <v>1486450.21</v>
      </c>
    </row>
    <row r="87" spans="1:20" x14ac:dyDescent="0.25">
      <c r="A87" s="24">
        <v>114</v>
      </c>
      <c r="B87" s="7" t="s">
        <v>12</v>
      </c>
      <c r="C87" s="16">
        <f>[4]ЦЭМ!$C$277+[4]ЦЭМ!$C$278</f>
        <v>10688.1133058663</v>
      </c>
      <c r="D87" s="16">
        <f>[4]ЦЭМ!$C$280</f>
        <v>137.69295</v>
      </c>
      <c r="E87" s="16"/>
      <c r="F87" s="16">
        <f>SUM([4]ЦЭМ!$C$284:$C$287)</f>
        <v>630.64822399999991</v>
      </c>
      <c r="G87" s="16">
        <f>SUM([4]ЦЭМ!$C$288:$C$291)</f>
        <v>182.44573299999999</v>
      </c>
      <c r="H87" s="16"/>
      <c r="I87" s="16">
        <f>[4]ЦЭМ!$C$283</f>
        <v>139.17631400000002</v>
      </c>
      <c r="J87" s="16"/>
      <c r="K87" s="16">
        <f>[4]ЦЭМ!$C$294</f>
        <v>0</v>
      </c>
      <c r="L87" s="16">
        <f t="shared" si="3"/>
        <v>711.82423600000016</v>
      </c>
      <c r="M87" s="16">
        <f>[4]ЦЭМ!$C$298</f>
        <v>12489.9007628663</v>
      </c>
      <c r="N87" s="14">
        <v>1</v>
      </c>
      <c r="O87" s="18">
        <f>[4]ЦЭМ!$E$298</f>
        <v>1.000102302326487</v>
      </c>
      <c r="Q87" s="23">
        <f t="shared" si="4"/>
        <v>1423994.3500000003</v>
      </c>
    </row>
    <row r="88" spans="1:20" x14ac:dyDescent="0.25">
      <c r="A88" s="24">
        <v>5930</v>
      </c>
      <c r="B88" s="7" t="s">
        <v>8</v>
      </c>
      <c r="C88" s="16">
        <f>'[4]Итого  шк'!$C$601+'[4]Итого  шк'!$C$602</f>
        <v>155.40182299999998</v>
      </c>
      <c r="D88" s="16">
        <f>'[4]Итого  шк'!$C$605+'[4]Итого  шк'!$C$607+'[4]Итого  шк'!$C$606</f>
        <v>105.46290099999999</v>
      </c>
      <c r="E88" s="16">
        <f>M88-C88-D88</f>
        <v>1794.2384569999999</v>
      </c>
      <c r="F88" s="16"/>
      <c r="G88" s="16"/>
      <c r="H88" s="16"/>
      <c r="I88" s="16"/>
      <c r="J88" s="16"/>
      <c r="K88" s="16"/>
      <c r="L88" s="16"/>
      <c r="M88" s="16">
        <f>'[4]Итого  шк'!$C$611</f>
        <v>2055.1031809999999</v>
      </c>
      <c r="N88" s="14">
        <v>1</v>
      </c>
      <c r="O88" s="18">
        <f>'[4]Итого  шк'!$E$611</f>
        <v>0.98954000000000009</v>
      </c>
      <c r="Q88" s="23">
        <f t="shared" si="4"/>
        <v>12059288.334239569</v>
      </c>
      <c r="R88" s="23">
        <f>SUM(Q58:Q88)</f>
        <v>778704857.26423967</v>
      </c>
      <c r="S88" s="23">
        <f>[5]БД!$AT$54-[5]БД!$AO$54+[5]БД!$HY$46+[5]БД!$II$44+[5]БД!$IJ$44+[5]БД!$IK$44+[5]БД!$IL$44+[5]БД!$IM$44+[5]БД!$IN$44</f>
        <v>602458600.18999982</v>
      </c>
      <c r="T88" s="23">
        <f>R88-S88</f>
        <v>176246257.07423985</v>
      </c>
    </row>
    <row r="89" spans="1:20" s="19" customFormat="1" ht="22.5" x14ac:dyDescent="0.25">
      <c r="A89" s="26">
        <v>13</v>
      </c>
      <c r="B89" s="15" t="s">
        <v>55</v>
      </c>
      <c r="C89" s="20">
        <f>[6]Итого!$B$44+[6]Итого!$B$45</f>
        <v>19794.095399999998</v>
      </c>
      <c r="D89" s="20">
        <f>[6]Итого!$B$48+[6]Итого!$B$49</f>
        <v>1938.6504659999998</v>
      </c>
      <c r="E89" s="20">
        <f>[6]Итого!$B$47</f>
        <v>25517.078118999998</v>
      </c>
      <c r="F89" s="20">
        <f>SUM([6]Итого!$B$53:$B$56)</f>
        <v>17469.522626720631</v>
      </c>
      <c r="G89" s="20">
        <f>SUM([6]Итого!$B$57:$B$60)</f>
        <v>26876.639641999998</v>
      </c>
      <c r="H89" s="20"/>
      <c r="I89" s="20">
        <f>[6]Итого!$B$51</f>
        <v>33.192670999999997</v>
      </c>
      <c r="J89" s="20">
        <f>[6]Итого!$B$52</f>
        <v>11.357327999999999</v>
      </c>
      <c r="K89" s="20">
        <f>[6]Итого!$B$62</f>
        <v>0</v>
      </c>
      <c r="L89" s="17">
        <f>M89-C89-D89-E89-F89-G89-H89-I89-J89-K89</f>
        <v>1938.5574219999896</v>
      </c>
      <c r="M89" s="20">
        <f>[6]Итого!$B$65</f>
        <v>93579.093674720629</v>
      </c>
      <c r="N89" s="21">
        <v>1</v>
      </c>
      <c r="O89" s="22">
        <f>[6]Итого!$D$65</f>
        <v>1.0036164736373248</v>
      </c>
      <c r="Q89" s="23">
        <f t="shared" si="4"/>
        <v>1220927.76</v>
      </c>
    </row>
    <row r="90" spans="1:20" s="19" customFormat="1" ht="22.5" x14ac:dyDescent="0.25">
      <c r="A90" s="26">
        <v>68</v>
      </c>
      <c r="B90" s="15" t="s">
        <v>56</v>
      </c>
      <c r="C90" s="20">
        <f>[6]Итого!$B$74+[6]Итого!$B$75</f>
        <v>19794.099034999999</v>
      </c>
      <c r="D90" s="20">
        <f>[6]Итого!$B$78+[6]Итого!$B$79</f>
        <v>1938.6508679999997</v>
      </c>
      <c r="E90" s="20">
        <f>[6]Итого!$B$77</f>
        <v>25517.078118999998</v>
      </c>
      <c r="F90" s="20">
        <f>SUM([6]Итого!$B$83:$B$86)</f>
        <v>17469.525926218161</v>
      </c>
      <c r="G90" s="20">
        <f>SUM([6]Итого!$B$87:$B$90)</f>
        <v>26876.644726000002</v>
      </c>
      <c r="H90" s="20"/>
      <c r="I90" s="20">
        <f>[6]Итого!$B$81</f>
        <v>33.192675000000001</v>
      </c>
      <c r="J90" s="20">
        <f>[6]Итого!$B$82</f>
        <v>11.357275</v>
      </c>
      <c r="K90" s="20">
        <f>[6]Итого!$B$92</f>
        <v>0</v>
      </c>
      <c r="L90" s="17">
        <f t="shared" si="3"/>
        <v>1938.5576580000056</v>
      </c>
      <c r="M90" s="20">
        <f>[6]Итого!$B$95</f>
        <v>93579.106282218156</v>
      </c>
      <c r="N90" s="21">
        <v>1</v>
      </c>
      <c r="O90" s="22">
        <f>[6]Итого!$D$95</f>
        <v>1.0036164452859939</v>
      </c>
      <c r="Q90" s="23">
        <f t="shared" si="4"/>
        <v>6386392.040000001</v>
      </c>
    </row>
    <row r="91" spans="1:20" s="58" customFormat="1" ht="22.5" x14ac:dyDescent="0.25">
      <c r="A91" s="54">
        <v>2388</v>
      </c>
      <c r="B91" s="48" t="s">
        <v>57</v>
      </c>
      <c r="C91" s="55">
        <f>[6]Итого!$B$104+[6]Итого!$B$105</f>
        <v>19794.09952</v>
      </c>
      <c r="D91" s="55">
        <f>[6]Итого!$B$108+[6]Итого!$B$109</f>
        <v>1938.6508679999997</v>
      </c>
      <c r="E91" s="55">
        <f>[6]Итого!$B$107</f>
        <v>25517.078118999998</v>
      </c>
      <c r="F91" s="55">
        <f>SUM([6]Итого!$B$113:$B$116)</f>
        <v>17469.516474056829</v>
      </c>
      <c r="G91" s="55">
        <f>SUM([6]Итого!$B$117:$B$120)</f>
        <v>26876.651349</v>
      </c>
      <c r="H91" s="55"/>
      <c r="I91" s="55">
        <f>[6]Итого!$B$111</f>
        <v>33.192675000000001</v>
      </c>
      <c r="J91" s="55">
        <f>[6]Итого!$B$112</f>
        <v>11.357275</v>
      </c>
      <c r="K91" s="55">
        <f>[6]Итого!$B$122</f>
        <v>0</v>
      </c>
      <c r="L91" s="49">
        <f t="shared" si="3"/>
        <v>1938.5595330000147</v>
      </c>
      <c r="M91" s="55">
        <f>[6]Итого!$B$125</f>
        <v>93579.105813056842</v>
      </c>
      <c r="N91" s="56">
        <v>1</v>
      </c>
      <c r="O91" s="57">
        <f>[6]Итого!$D$125</f>
        <v>1.00361634345619</v>
      </c>
      <c r="Q91" s="52">
        <f t="shared" si="4"/>
        <v>224275037.76000002</v>
      </c>
    </row>
    <row r="92" spans="1:20" s="19" customFormat="1" ht="22.5" x14ac:dyDescent="0.25">
      <c r="A92" s="26">
        <v>8313</v>
      </c>
      <c r="B92" s="15" t="s">
        <v>58</v>
      </c>
      <c r="C92" s="20">
        <f>[6]Итого!$B$134+[6]Итого!$B$135</f>
        <v>19794.09952</v>
      </c>
      <c r="D92" s="20">
        <f>[6]Итого!$B$138+[6]Итого!$B$139</f>
        <v>1938.6515369999997</v>
      </c>
      <c r="E92" s="20">
        <f>[6]Итого!$B$137</f>
        <v>25517.078118999998</v>
      </c>
      <c r="F92" s="20">
        <f>SUM([6]Итого!$B$143:$B$146)</f>
        <v>17469.526474165083</v>
      </c>
      <c r="G92" s="20">
        <f>SUM([6]Итого!$B$147:$B$150)</f>
        <v>26876.644969000001</v>
      </c>
      <c r="H92" s="20"/>
      <c r="I92" s="20">
        <f>[6]Итого!$B$141</f>
        <v>33.192675000000001</v>
      </c>
      <c r="J92" s="20">
        <f>[6]Итого!$B$142</f>
        <v>11.357275</v>
      </c>
      <c r="K92" s="20">
        <f>[6]Итого!$B$152</f>
        <v>0</v>
      </c>
      <c r="L92" s="17">
        <f t="shared" si="3"/>
        <v>1938.5576530000039</v>
      </c>
      <c r="M92" s="20">
        <f>[6]Итого!$B$155</f>
        <v>93579.108222165087</v>
      </c>
      <c r="N92" s="21">
        <v>1</v>
      </c>
      <c r="O92" s="22">
        <f>[6]Итого!$D$155</f>
        <v>1.0036163176190085</v>
      </c>
      <c r="Q92" s="23">
        <f t="shared" si="4"/>
        <v>780736343.75999999</v>
      </c>
    </row>
    <row r="93" spans="1:20" s="19" customFormat="1" ht="22.5" x14ac:dyDescent="0.25">
      <c r="A93" s="19">
        <v>0</v>
      </c>
      <c r="B93" s="15" t="s">
        <v>59</v>
      </c>
      <c r="C93" s="20">
        <f>[6]Итого!$B$164+[6]Итого!$B$165</f>
        <v>0</v>
      </c>
      <c r="D93" s="20">
        <f>[6]Итого!$B$168+[6]Итого!$B$169</f>
        <v>0</v>
      </c>
      <c r="E93" s="20">
        <f>[6]Итого!$B$167</f>
        <v>0</v>
      </c>
      <c r="F93" s="20">
        <f>SUM([6]Итого!$B$173:$B$176)</f>
        <v>0</v>
      </c>
      <c r="G93" s="20">
        <f>SUM([6]Итого!$B$177:$B$180)</f>
        <v>0</v>
      </c>
      <c r="H93" s="20"/>
      <c r="I93" s="20">
        <f>[6]Итого!$B$171</f>
        <v>0</v>
      </c>
      <c r="J93" s="20">
        <f>[6]Итого!$B$172</f>
        <v>0</v>
      </c>
      <c r="K93" s="20">
        <f>[6]Итого!$B$182</f>
        <v>0</v>
      </c>
      <c r="L93" s="17">
        <f t="shared" si="3"/>
        <v>0</v>
      </c>
      <c r="M93" s="20">
        <f>[6]Итого!$B$185</f>
        <v>0</v>
      </c>
      <c r="N93" s="21">
        <v>1</v>
      </c>
      <c r="O93" s="22"/>
      <c r="Q93" s="23">
        <f t="shared" si="4"/>
        <v>0</v>
      </c>
    </row>
    <row r="94" spans="1:20" s="19" customFormat="1" ht="22.5" x14ac:dyDescent="0.25">
      <c r="A94" s="19">
        <v>25</v>
      </c>
      <c r="B94" s="15" t="s">
        <v>60</v>
      </c>
      <c r="C94" s="20">
        <f>[6]Итого!$B$194+[6]Итого!$B$195</f>
        <v>23093.119054000003</v>
      </c>
      <c r="D94" s="20">
        <f>[6]Итого!$B$198+[6]Итого!$B$199</f>
        <v>2261.7602609999999</v>
      </c>
      <c r="E94" s="20">
        <f>[6]Итого!$B$197</f>
        <v>25517.078118999998</v>
      </c>
      <c r="F94" s="20">
        <f>SUM([6]Итого!$B$203:$B$206)</f>
        <v>20381.116610677906</v>
      </c>
      <c r="G94" s="20">
        <f>SUM([6]Итого!$B$207:$B$210)</f>
        <v>31356.087832000001</v>
      </c>
      <c r="H94" s="20"/>
      <c r="I94" s="20">
        <f>[6]Итого!$B$201</f>
        <v>38.724792999999998</v>
      </c>
      <c r="J94" s="20">
        <f>[6]Итого!$B$202</f>
        <v>13.250223999999999</v>
      </c>
      <c r="K94" s="20">
        <f>[6]Итого!$B$212</f>
        <v>0</v>
      </c>
      <c r="L94" s="17">
        <f t="shared" si="3"/>
        <v>2261.6539539999949</v>
      </c>
      <c r="M94" s="20">
        <f>[6]Итого!$B$215</f>
        <v>104922.79084767791</v>
      </c>
      <c r="N94" s="21">
        <v>1</v>
      </c>
      <c r="O94" s="22">
        <f>[7]Итого!$D$215</f>
        <v>0.90037030990123523</v>
      </c>
      <c r="Q94" s="23">
        <f t="shared" si="4"/>
        <v>2361734.142780656</v>
      </c>
    </row>
    <row r="95" spans="1:20" s="19" customFormat="1" ht="22.5" x14ac:dyDescent="0.25">
      <c r="A95" s="19">
        <v>1</v>
      </c>
      <c r="B95" s="15" t="s">
        <v>61</v>
      </c>
      <c r="C95" s="20">
        <f>[6]Итого!$B$224+[6]Итого!$B$225</f>
        <v>19794.179719</v>
      </c>
      <c r="D95" s="20">
        <f>[6]Итого!$B$228+[6]Итого!$B$229</f>
        <v>1938.6603769999997</v>
      </c>
      <c r="E95" s="20">
        <f>[6]Итого!$B$227</f>
        <v>25517.078118999998</v>
      </c>
      <c r="F95" s="20">
        <f>SUM([6]Итого!$B$233:$B$236)</f>
        <v>17469.596968010035</v>
      </c>
      <c r="G95" s="20">
        <f>SUM([6]Итого!$B$237:$B$240)</f>
        <v>26876.753717</v>
      </c>
      <c r="H95" s="20"/>
      <c r="I95" s="20">
        <f>[6]Итого!$B$231</f>
        <v>33.192810999999999</v>
      </c>
      <c r="J95" s="20">
        <f>[6]Итого!$B$232</f>
        <v>11.357275</v>
      </c>
      <c r="K95" s="20">
        <f>[6]Итого!$B$242</f>
        <v>0</v>
      </c>
      <c r="L95" s="17">
        <f t="shared" si="3"/>
        <v>1938.5659010000011</v>
      </c>
      <c r="M95" s="20">
        <f>[6]Итого!$B$245</f>
        <v>93579.384887010034</v>
      </c>
      <c r="N95" s="21">
        <v>1</v>
      </c>
      <c r="O95" s="22">
        <f>[6]Итого!$D$245</f>
        <v>1.0036077936759</v>
      </c>
      <c r="Q95" s="23">
        <f t="shared" si="4"/>
        <v>93917</v>
      </c>
    </row>
    <row r="96" spans="1:20" s="19" customFormat="1" ht="22.5" x14ac:dyDescent="0.25">
      <c r="A96" s="19">
        <v>66</v>
      </c>
      <c r="B96" s="15" t="s">
        <v>62</v>
      </c>
      <c r="C96" s="20">
        <f>[6]Итого!$B$254+[6]Итого!$B$255</f>
        <v>19794.100004</v>
      </c>
      <c r="D96" s="20">
        <f>[6]Итого!$B$258+[6]Итого!$B$259</f>
        <v>1938.6508679999997</v>
      </c>
      <c r="E96" s="20">
        <f>[6]Итого!$B$257</f>
        <v>25517.078118999998</v>
      </c>
      <c r="F96" s="20">
        <f>SUM([6]Итого!$B$263:$B$266)</f>
        <v>17469.526642497822</v>
      </c>
      <c r="G96" s="20">
        <f>[6]Итого!$B$267+[6]Итого!$B$268+[6]Итого!$B$269+[6]Итого!$B$270</f>
        <v>26876.645549999997</v>
      </c>
      <c r="H96" s="20"/>
      <c r="I96" s="20">
        <f>[6]Итого!$B$261</f>
        <v>33.192675000000001</v>
      </c>
      <c r="J96" s="20">
        <f>[6]Итого!$B$262</f>
        <v>11.357275</v>
      </c>
      <c r="K96" s="20">
        <f>[6]Итого!$B$272</f>
        <v>0</v>
      </c>
      <c r="L96" s="17">
        <f t="shared" si="3"/>
        <v>1938.5576829999923</v>
      </c>
      <c r="M96" s="20">
        <f>[6]Итого!$B$275</f>
        <v>93579.108816497814</v>
      </c>
      <c r="N96" s="21">
        <v>1</v>
      </c>
      <c r="O96" s="22">
        <f>[6]Итого!$D$275</f>
        <v>1.0036163112449148</v>
      </c>
      <c r="Q96" s="23">
        <f t="shared" si="4"/>
        <v>6198556.3200000012</v>
      </c>
    </row>
    <row r="97" spans="1:20" s="19" customFormat="1" ht="22.5" x14ac:dyDescent="0.25">
      <c r="A97" s="19">
        <v>0</v>
      </c>
      <c r="B97" s="15" t="s">
        <v>63</v>
      </c>
      <c r="C97" s="20">
        <f>[6]Итого!$B$284+[6]Итого!$B$285</f>
        <v>0</v>
      </c>
      <c r="D97" s="20">
        <f>[6]Итого!$B$288+[6]Итого!$B$289</f>
        <v>0</v>
      </c>
      <c r="E97" s="20">
        <f>[6]Итого!$B$287</f>
        <v>0</v>
      </c>
      <c r="F97" s="20">
        <f>SUM([6]Итого!$B$293:$B$296)</f>
        <v>0</v>
      </c>
      <c r="G97" s="20">
        <f>SUM([6]Итого!$B$297:$B$300)</f>
        <v>0</v>
      </c>
      <c r="H97" s="20"/>
      <c r="I97" s="20">
        <f>[6]Итого!$B$291</f>
        <v>0</v>
      </c>
      <c r="J97" s="20">
        <f>[6]Итого!$B$292</f>
        <v>0</v>
      </c>
      <c r="K97" s="20">
        <f>[6]Итого!$B$302</f>
        <v>0</v>
      </c>
      <c r="L97" s="17">
        <f t="shared" si="3"/>
        <v>0</v>
      </c>
      <c r="M97" s="20">
        <f>[6]Итого!$B$305</f>
        <v>0</v>
      </c>
      <c r="N97" s="21">
        <v>1</v>
      </c>
      <c r="O97" s="22"/>
      <c r="Q97" s="23">
        <f t="shared" si="4"/>
        <v>0</v>
      </c>
    </row>
    <row r="98" spans="1:20" s="19" customFormat="1" ht="22.5" x14ac:dyDescent="0.25">
      <c r="A98" s="19">
        <v>19</v>
      </c>
      <c r="B98" s="15" t="s">
        <v>64</v>
      </c>
      <c r="C98" s="20">
        <f>[6]Итого!$B$314+[6]Итого!$B$315</f>
        <v>23093.112996999997</v>
      </c>
      <c r="D98" s="20">
        <f>[6]Итого!$B$318+[6]Итого!$B$319</f>
        <v>2261.7602609999999</v>
      </c>
      <c r="E98" s="20">
        <f>[6]Итого!$B$317</f>
        <v>25517.078118999998</v>
      </c>
      <c r="F98" s="20">
        <f>SUM([6]Итого!$B$323:$B$326)</f>
        <v>20381.111863488914</v>
      </c>
      <c r="G98" s="20">
        <f>SUM([6]Итого!$B$327:$B$330)</f>
        <v>31356.080477</v>
      </c>
      <c r="H98" s="20"/>
      <c r="I98" s="20">
        <f>[6]Итого!$B$321</f>
        <v>38.724784</v>
      </c>
      <c r="J98" s="20">
        <f>[6]Итого!$B$322</f>
        <v>13.250223999999999</v>
      </c>
      <c r="K98" s="20">
        <f>[6]Итого!$B$332</f>
        <v>0</v>
      </c>
      <c r="L98" s="17">
        <f t="shared" si="3"/>
        <v>2261.6536979999996</v>
      </c>
      <c r="M98" s="20">
        <f>[6]Итого!$B$335</f>
        <v>104922.77242348892</v>
      </c>
      <c r="N98" s="21">
        <v>1</v>
      </c>
      <c r="O98" s="22">
        <f>[6]Итого!$D$335</f>
        <v>0.89511092616701404</v>
      </c>
      <c r="Q98" s="23">
        <f t="shared" si="4"/>
        <v>1784432.8800000001</v>
      </c>
    </row>
    <row r="99" spans="1:20" s="19" customFormat="1" ht="22.5" x14ac:dyDescent="0.25">
      <c r="A99" s="19">
        <v>105</v>
      </c>
      <c r="B99" s="15" t="s">
        <v>65</v>
      </c>
      <c r="C99" s="20">
        <f>[6]Итого!$B$344+[6]Итого!$B$345</f>
        <v>23093.115662</v>
      </c>
      <c r="D99" s="20">
        <f>[6]Итого!$B$348+[6]Итого!$B$349</f>
        <v>2261.7602609999999</v>
      </c>
      <c r="E99" s="20">
        <f>[6]Итого!$B$347</f>
        <v>25517.078118999998</v>
      </c>
      <c r="F99" s="20">
        <f>SUM([6]Итого!$B$353:$B$356)</f>
        <v>20381.113877656189</v>
      </c>
      <c r="G99" s="20">
        <f>SUM([6]Итого!$B$357:$B$360)</f>
        <v>31356.082082999998</v>
      </c>
      <c r="H99" s="20"/>
      <c r="I99" s="20">
        <f>[6]Итого!$B$351</f>
        <v>38.724787999999997</v>
      </c>
      <c r="J99" s="20">
        <f>[6]Итого!$B$352</f>
        <v>13.250223999999999</v>
      </c>
      <c r="K99" s="20">
        <f>[6]Итого!$B$362</f>
        <v>0</v>
      </c>
      <c r="L99" s="17">
        <f t="shared" si="3"/>
        <v>2261.6537709999966</v>
      </c>
      <c r="M99" s="20">
        <f>[6]Итого!$B$365</f>
        <v>104922.77878565618</v>
      </c>
      <c r="N99" s="21">
        <v>1</v>
      </c>
      <c r="O99" s="22">
        <f>[6]Итого!$D$365</f>
        <v>0.89511087189047378</v>
      </c>
      <c r="Q99" s="23">
        <f t="shared" si="4"/>
        <v>9861339.5999999996</v>
      </c>
    </row>
    <row r="100" spans="1:20" s="19" customFormat="1" ht="22.5" x14ac:dyDescent="0.25">
      <c r="A100" s="19">
        <v>30</v>
      </c>
      <c r="B100" s="15" t="s">
        <v>66</v>
      </c>
      <c r="C100" s="20">
        <f>[6]Итого!$B$374+[6]Итого!$B$375</f>
        <v>39588.198554999995</v>
      </c>
      <c r="D100" s="20">
        <f>[6]Итого!$B$378+[6]Итого!$B$379</f>
        <v>3877.3035649999997</v>
      </c>
      <c r="E100" s="20">
        <f>[6]Итого!$B$377</f>
        <v>25517.078118999998</v>
      </c>
      <c r="F100" s="20">
        <f>SUM([6]Итого!$B$383:$B$386)</f>
        <v>34939.050781237136</v>
      </c>
      <c r="G100" s="20">
        <f>SUM([6]Итого!$B$387:$B$390)</f>
        <v>53753.285941999988</v>
      </c>
      <c r="H100" s="20"/>
      <c r="I100" s="20">
        <f>[6]Итого!$B$381</f>
        <v>66.385350000000003</v>
      </c>
      <c r="J100" s="20">
        <f>[6]Итого!$B$382</f>
        <v>22.714655</v>
      </c>
      <c r="K100" s="20">
        <f>[6]Итого!$B$392</f>
        <v>0</v>
      </c>
      <c r="L100" s="17">
        <f t="shared" si="3"/>
        <v>3877.1206680000178</v>
      </c>
      <c r="M100" s="20">
        <f>[6]Итого!$B$395</f>
        <v>161641.13763523713</v>
      </c>
      <c r="N100" s="21">
        <v>1</v>
      </c>
      <c r="O100" s="22">
        <f>[6]Итого!$D$395</f>
        <v>0.58102486392997499</v>
      </c>
      <c r="Q100" s="23">
        <f t="shared" si="4"/>
        <v>2817525.6000000006</v>
      </c>
      <c r="R100" s="27">
        <f>SUM(Q89:Q100)</f>
        <v>1035736206.8627808</v>
      </c>
      <c r="S100" s="27">
        <f>[7]БД!$BA$77-[7]БД!$AQ$77</f>
        <v>827051418.63999975</v>
      </c>
      <c r="T100" s="27">
        <f>R100-S100</f>
        <v>208684788.22278106</v>
      </c>
    </row>
    <row r="101" spans="1:20" x14ac:dyDescent="0.25">
      <c r="B101" s="8"/>
      <c r="C101" s="9"/>
      <c r="D101" s="9"/>
      <c r="E101" s="9"/>
      <c r="F101" s="10"/>
      <c r="G101" s="10"/>
      <c r="H101" s="10"/>
      <c r="I101" s="10"/>
      <c r="J101" s="10"/>
      <c r="K101" s="10"/>
      <c r="L101" s="10"/>
      <c r="M101" s="10"/>
      <c r="N101" s="9"/>
      <c r="O101" s="9"/>
      <c r="Q101" s="23"/>
    </row>
    <row r="102" spans="1:20" ht="15.75" x14ac:dyDescent="0.25">
      <c r="B102" s="2"/>
      <c r="C102" s="3"/>
      <c r="D102" s="4"/>
      <c r="E102" s="4"/>
      <c r="F102" s="4" t="s">
        <v>14</v>
      </c>
      <c r="G102" s="4">
        <v>2025</v>
      </c>
      <c r="H102" s="4" t="s">
        <v>0</v>
      </c>
      <c r="I102" s="4"/>
      <c r="J102" s="4"/>
      <c r="K102" s="4"/>
      <c r="L102" s="4"/>
      <c r="M102" s="4"/>
      <c r="N102" s="2"/>
      <c r="O102" s="2"/>
      <c r="Q102" s="23"/>
    </row>
    <row r="103" spans="1:20" ht="15.75" x14ac:dyDescent="0.25">
      <c r="B103" s="2"/>
      <c r="C103" s="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2"/>
      <c r="O103" s="2"/>
      <c r="Q103" s="23"/>
    </row>
    <row r="104" spans="1:20" ht="60" x14ac:dyDescent="0.25">
      <c r="B104" s="62" t="s">
        <v>15</v>
      </c>
      <c r="C104" s="62" t="s">
        <v>16</v>
      </c>
      <c r="D104" s="62"/>
      <c r="E104" s="62"/>
      <c r="F104" s="62" t="s">
        <v>17</v>
      </c>
      <c r="G104" s="62"/>
      <c r="H104" s="62"/>
      <c r="I104" s="62"/>
      <c r="J104" s="62"/>
      <c r="K104" s="62"/>
      <c r="L104" s="62"/>
      <c r="M104" s="6" t="s">
        <v>18</v>
      </c>
      <c r="N104" s="6" t="s">
        <v>19</v>
      </c>
      <c r="O104" s="6" t="s">
        <v>20</v>
      </c>
      <c r="Q104" s="23"/>
    </row>
    <row r="105" spans="1:20" x14ac:dyDescent="0.25">
      <c r="B105" s="62"/>
      <c r="C105" s="5" t="s">
        <v>21</v>
      </c>
      <c r="D105" s="5" t="s">
        <v>22</v>
      </c>
      <c r="E105" s="5" t="s">
        <v>23</v>
      </c>
      <c r="F105" s="5" t="s">
        <v>24</v>
      </c>
      <c r="G105" s="5" t="s">
        <v>25</v>
      </c>
      <c r="H105" s="5" t="s">
        <v>26</v>
      </c>
      <c r="I105" s="5" t="s">
        <v>27</v>
      </c>
      <c r="J105" s="5" t="s">
        <v>28</v>
      </c>
      <c r="K105" s="5" t="s">
        <v>29</v>
      </c>
      <c r="L105" s="5" t="s">
        <v>30</v>
      </c>
      <c r="M105" s="12"/>
      <c r="N105" s="12"/>
      <c r="O105" s="12"/>
      <c r="Q105" s="23"/>
    </row>
    <row r="106" spans="1:20" ht="24" x14ac:dyDescent="0.25">
      <c r="B106" s="5">
        <v>1</v>
      </c>
      <c r="C106" s="5">
        <v>2</v>
      </c>
      <c r="D106" s="5">
        <v>3</v>
      </c>
      <c r="E106" s="5">
        <v>4</v>
      </c>
      <c r="F106" s="5">
        <v>5</v>
      </c>
      <c r="G106" s="5">
        <v>6</v>
      </c>
      <c r="H106" s="5">
        <v>7</v>
      </c>
      <c r="I106" s="5">
        <v>8</v>
      </c>
      <c r="J106" s="5">
        <v>9</v>
      </c>
      <c r="K106" s="5">
        <v>10</v>
      </c>
      <c r="L106" s="5">
        <v>11</v>
      </c>
      <c r="M106" s="6" t="s">
        <v>31</v>
      </c>
      <c r="N106" s="5">
        <v>13</v>
      </c>
      <c r="O106" s="5">
        <v>14</v>
      </c>
      <c r="Q106" s="23"/>
    </row>
    <row r="107" spans="1:20" ht="33.75" x14ac:dyDescent="0.25">
      <c r="A107">
        <v>107</v>
      </c>
      <c r="B107" s="7" t="s">
        <v>1</v>
      </c>
      <c r="C107" s="16">
        <f>'[4]Итого  шк'!$M$40</f>
        <v>6152.2974015179998</v>
      </c>
      <c r="D107" s="16"/>
      <c r="E107" s="16"/>
      <c r="F107" s="16">
        <f>SUM('[4]Итого  шк'!$M$47:$M$51)</f>
        <v>6239.9584505099992</v>
      </c>
      <c r="G107" s="16">
        <f>SUM('[4]Итого  шк'!$M$52:$M$56)</f>
        <v>3780.0473300630001</v>
      </c>
      <c r="H107" s="16"/>
      <c r="I107" s="16">
        <f>'[4]Итого  шк'!$M$46</f>
        <v>19.462287</v>
      </c>
      <c r="J107" s="16"/>
      <c r="K107" s="16">
        <f>'[4]Итого  шк'!$M$59</f>
        <v>0</v>
      </c>
      <c r="L107" s="16">
        <f t="shared" ref="L107:L149" si="5">M107-C107-D107-E107-F107-G107-H107-I107-J107-K107</f>
        <v>285.16906600000067</v>
      </c>
      <c r="M107" s="16">
        <f>'[4]Итого  шк'!$M$63</f>
        <v>16476.934535091001</v>
      </c>
      <c r="N107" s="14"/>
      <c r="O107" s="18">
        <f>'[4]Итого  шк'!$O$63</f>
        <v>1.0156846811740745</v>
      </c>
      <c r="Q107" s="23">
        <f t="shared" si="4"/>
        <v>1790684.5899999999</v>
      </c>
    </row>
    <row r="108" spans="1:20" ht="45" x14ac:dyDescent="0.25">
      <c r="A108">
        <v>409</v>
      </c>
      <c r="B108" s="7" t="s">
        <v>32</v>
      </c>
      <c r="C108" s="16">
        <f>'[4]Итого  шк'!$M$68</f>
        <v>6152.3001572960002</v>
      </c>
      <c r="D108" s="16"/>
      <c r="E108" s="16"/>
      <c r="F108" s="16">
        <f>SUM('[4]Итого  шк'!$M$75:$M$79)</f>
        <v>6239.9612455100005</v>
      </c>
      <c r="G108" s="16">
        <f>SUM('[4]Итого  шк'!$M$80:$M$84)</f>
        <v>3780.0489123256198</v>
      </c>
      <c r="H108" s="16"/>
      <c r="I108" s="16">
        <f>'[4]Итого  шк'!$M$74</f>
        <v>19.462294999999997</v>
      </c>
      <c r="J108" s="16"/>
      <c r="K108" s="16">
        <f>'[4]Итого  шк'!$M$87</f>
        <v>0</v>
      </c>
      <c r="L108" s="16">
        <f t="shared" si="5"/>
        <v>285.1791250000004</v>
      </c>
      <c r="M108" s="16">
        <f>'[4]Итого  шк'!$M$91</f>
        <v>16476.951735131621</v>
      </c>
      <c r="N108" s="14"/>
      <c r="O108" s="18">
        <f>'[4]Итого  шк'!$O$91</f>
        <v>1.0156836313033881</v>
      </c>
      <c r="Q108" s="23">
        <f t="shared" si="4"/>
        <v>6844766.4000000004</v>
      </c>
    </row>
    <row r="109" spans="1:20" ht="22.5" x14ac:dyDescent="0.25">
      <c r="A109">
        <v>56</v>
      </c>
      <c r="B109" s="7" t="s">
        <v>2</v>
      </c>
      <c r="C109" s="16">
        <f>'[5]Итого  шк'!$M$96</f>
        <v>5484.730458825019</v>
      </c>
      <c r="D109" s="16"/>
      <c r="E109" s="16"/>
      <c r="F109" s="16">
        <f>SUM('[5]Итого  шк'!$M$103:$M$107)</f>
        <v>6035.6763968400001</v>
      </c>
      <c r="G109" s="16">
        <f>'[5]Итого  шк'!$M$108:$M$112</f>
        <v>29.708828999999998</v>
      </c>
      <c r="H109" s="16"/>
      <c r="I109" s="16">
        <f>'[5]Итого  шк'!$M$102</f>
        <v>6.4966555000000001</v>
      </c>
      <c r="J109" s="16"/>
      <c r="K109" s="16">
        <f>'[5]Итого  шк'!$M$115</f>
        <v>1.64585</v>
      </c>
      <c r="L109" s="16">
        <f t="shared" si="5"/>
        <v>3769.0202989780009</v>
      </c>
      <c r="M109" s="16">
        <f>'[5]Итого  шк'!$M$119</f>
        <v>15327.27848914302</v>
      </c>
      <c r="N109" s="14"/>
      <c r="O109" s="18">
        <f>'[4]Итого  шк'!$O$119</f>
        <v>1.015684928433412</v>
      </c>
      <c r="Q109" s="23">
        <f t="shared" si="4"/>
        <v>871790.40229815536</v>
      </c>
    </row>
    <row r="110" spans="1:20" ht="22.5" x14ac:dyDescent="0.25">
      <c r="A110">
        <v>9060</v>
      </c>
      <c r="B110" s="7" t="s">
        <v>33</v>
      </c>
      <c r="C110" s="16">
        <f>'[4]Итого  шк'!$M$124</f>
        <v>6152.298676673</v>
      </c>
      <c r="D110" s="16"/>
      <c r="E110" s="16"/>
      <c r="F110" s="16">
        <f>SUM('[4]Итого  шк'!$M$131:$M$135)</f>
        <v>6239.9597424899994</v>
      </c>
      <c r="G110" s="16">
        <f>SUM('[4]Итого  шк'!$M$136:$M$140)</f>
        <v>3780.0481978882899</v>
      </c>
      <c r="H110" s="16"/>
      <c r="I110" s="16">
        <f>'[4]Итого  шк'!$M$130</f>
        <v>19.462291</v>
      </c>
      <c r="J110" s="16"/>
      <c r="K110" s="16">
        <f>'[4]Итого  шк'!$M$143</f>
        <v>0</v>
      </c>
      <c r="L110" s="16">
        <f t="shared" si="5"/>
        <v>285.16909900000047</v>
      </c>
      <c r="M110" s="16">
        <f>'[4]Итого  шк'!$M$147</f>
        <v>16476.938007051289</v>
      </c>
      <c r="N110" s="14"/>
      <c r="O110" s="18">
        <f>'[4]Итого  шк'!$O$147</f>
        <v>1.0156844779377281</v>
      </c>
      <c r="Q110" s="23">
        <f t="shared" si="4"/>
        <v>151622453.81000003</v>
      </c>
    </row>
    <row r="111" spans="1:20" ht="45" x14ac:dyDescent="0.25">
      <c r="A111">
        <v>3</v>
      </c>
      <c r="B111" s="7" t="s">
        <v>69</v>
      </c>
      <c r="C111" s="16">
        <f>'[4]Итого  шк'!$M$152</f>
        <v>9897.3716211280007</v>
      </c>
      <c r="D111" s="16"/>
      <c r="E111" s="16"/>
      <c r="F111" s="16">
        <f>SUM('[4]Итого  шк'!$M$159:$M$163)</f>
        <v>10038.39438464</v>
      </c>
      <c r="G111" s="16">
        <f>SUM('[4]Итого  шк'!$M$164:$M$168)</f>
        <v>6081.0682877099998</v>
      </c>
      <c r="H111" s="16"/>
      <c r="I111" s="16">
        <f>'[4]Итого  шк'!$M$158</f>
        <v>31.309517999999997</v>
      </c>
      <c r="J111" s="16"/>
      <c r="K111" s="16">
        <f>'[4]Итого  шк'!$M$171</f>
        <v>0</v>
      </c>
      <c r="L111" s="16">
        <f t="shared" si="5"/>
        <v>458.76094099999591</v>
      </c>
      <c r="M111" s="16">
        <f>'[4]Итого  шк'!$M$175</f>
        <v>26506.904752477996</v>
      </c>
      <c r="N111" s="14"/>
      <c r="O111" s="18">
        <f>'[4]Итого  шк'!$O$175</f>
        <v>0.63135889143886148</v>
      </c>
      <c r="Q111" s="23">
        <f t="shared" si="4"/>
        <v>50206.109999999986</v>
      </c>
    </row>
    <row r="112" spans="1:20" ht="45" x14ac:dyDescent="0.25">
      <c r="A112">
        <v>427</v>
      </c>
      <c r="B112" s="7" t="s">
        <v>34</v>
      </c>
      <c r="C112" s="16">
        <f>'[4]Итого  шк'!$M$180</f>
        <v>9897.1760746070013</v>
      </c>
      <c r="D112" s="16"/>
      <c r="E112" s="16"/>
      <c r="F112" s="16">
        <f>SUM('[4]Итого  шк'!$M$187:$M$191)</f>
        <v>10038.196051389998</v>
      </c>
      <c r="G112" s="16">
        <f>SUM('[4]Итого  шк'!$M$192:$M$196)</f>
        <v>6080.9485179301682</v>
      </c>
      <c r="H112" s="16"/>
      <c r="I112" s="16">
        <f>'[4]Итого  шк'!$M$186</f>
        <v>31.308897999999999</v>
      </c>
      <c r="J112" s="16"/>
      <c r="K112" s="16">
        <f>'[4]Итого  шк'!$M$199</f>
        <v>0</v>
      </c>
      <c r="L112" s="16">
        <f t="shared" si="5"/>
        <v>458.75063800000976</v>
      </c>
      <c r="M112" s="16">
        <f>'[4]Итого  шк'!$M$203</f>
        <v>26506.380179927175</v>
      </c>
      <c r="N112" s="14"/>
      <c r="O112" s="18">
        <f>'[4]Итого  шк'!$O$203</f>
        <v>0.63137139336841752</v>
      </c>
      <c r="Q112" s="23">
        <f t="shared" si="4"/>
        <v>7146003.0699999984</v>
      </c>
    </row>
    <row r="113" spans="1:17" ht="33.75" x14ac:dyDescent="0.25">
      <c r="A113">
        <v>78</v>
      </c>
      <c r="B113" s="7" t="s">
        <v>3</v>
      </c>
      <c r="C113" s="16">
        <f>'[4]Итого  шк'!$M$236</f>
        <v>7757.5228232879999</v>
      </c>
      <c r="D113" s="16"/>
      <c r="E113" s="16"/>
      <c r="F113" s="16">
        <f>SUM('[4]Итого  шк'!$M$243:$M$247)</f>
        <v>7868.0559355099995</v>
      </c>
      <c r="G113" s="16">
        <f>SUM('[4]Итого  шк'!$M$248:$M$252)</f>
        <v>4766.3204706646302</v>
      </c>
      <c r="H113" s="16"/>
      <c r="I113" s="16">
        <f>'[4]Итого  шк'!$M$242</f>
        <v>24.540284</v>
      </c>
      <c r="J113" s="16"/>
      <c r="K113" s="16">
        <f>'[4]Итого  шк'!$M$255</f>
        <v>0</v>
      </c>
      <c r="L113" s="16">
        <f t="shared" si="5"/>
        <v>359.58479200000028</v>
      </c>
      <c r="M113" s="16">
        <f>'[4]Итого  шк'!$M$259</f>
        <v>20776.02430546263</v>
      </c>
      <c r="N113" s="14"/>
      <c r="O113" s="18">
        <f>'[4]Итого  шк'!$O$259</f>
        <v>1.156262223132162</v>
      </c>
      <c r="Q113" s="23">
        <f t="shared" si="4"/>
        <v>1873757.5</v>
      </c>
    </row>
    <row r="114" spans="1:17" ht="45" x14ac:dyDescent="0.25">
      <c r="A114">
        <v>506</v>
      </c>
      <c r="B114" s="7" t="s">
        <v>35</v>
      </c>
      <c r="C114" s="16">
        <f>'[4]Итого  шк'!$M$264</f>
        <v>7757.2689514180001</v>
      </c>
      <c r="D114" s="16"/>
      <c r="E114" s="16"/>
      <c r="F114" s="16">
        <f>SUM('[4]Итого  шк'!$M$271:$M$275)</f>
        <v>7867.7984470699985</v>
      </c>
      <c r="G114" s="16">
        <f>SUM('[4]Итого  шк'!$M$276:$M$280)</f>
        <v>4766.1589818742596</v>
      </c>
      <c r="H114" s="16"/>
      <c r="I114" s="16">
        <f>'[4]Итого  шк'!$M$270</f>
        <v>24.539480999999999</v>
      </c>
      <c r="J114" s="16"/>
      <c r="K114" s="16">
        <f>'[4]Итого  шк'!$M$283</f>
        <v>0</v>
      </c>
      <c r="L114" s="16">
        <f t="shared" si="5"/>
        <v>359.56282300000089</v>
      </c>
      <c r="M114" s="16">
        <f>'[4]Итого  шк'!$M$287</f>
        <v>20775.328684362259</v>
      </c>
      <c r="N114" s="14"/>
      <c r="O114" s="18">
        <f>'[4]Итого  шк'!$O$287</f>
        <v>1.1563009337418411</v>
      </c>
      <c r="Q114" s="23">
        <f t="shared" si="4"/>
        <v>12155401.169999998</v>
      </c>
    </row>
    <row r="115" spans="1:17" ht="22.5" x14ac:dyDescent="0.25">
      <c r="A115">
        <v>88</v>
      </c>
      <c r="B115" s="7" t="s">
        <v>4</v>
      </c>
      <c r="C115" s="16">
        <f>'[4]Итого  шк'!$M$292</f>
        <v>9094.1822194570013</v>
      </c>
      <c r="D115" s="16"/>
      <c r="E115" s="16"/>
      <c r="F115" s="16">
        <f>SUM('[4]Итого  шк'!$M$299:$M$303)</f>
        <v>9223.7607337900008</v>
      </c>
      <c r="G115" s="16">
        <f>SUM('[4]Итого  шк'!$M$304:$M$308)</f>
        <v>5587.5788355283594</v>
      </c>
      <c r="H115" s="16"/>
      <c r="I115" s="16">
        <f>'[4]Итого  шк'!$M$298</f>
        <v>28.768692999999999</v>
      </c>
      <c r="J115" s="16"/>
      <c r="K115" s="16">
        <f>'[4]Итого  шк'!$M$311</f>
        <v>0</v>
      </c>
      <c r="L115" s="16">
        <f t="shared" si="5"/>
        <v>421.53040100000089</v>
      </c>
      <c r="M115" s="16">
        <f>'[4]Итого  шк'!$M$315</f>
        <v>24355.820882775362</v>
      </c>
      <c r="N115" s="14"/>
      <c r="O115" s="18">
        <f>'[4]Итого  шк'!$O$315</f>
        <v>0.98631543404244149</v>
      </c>
      <c r="Q115" s="23">
        <f t="shared" si="4"/>
        <v>2113981.9399999995</v>
      </c>
    </row>
    <row r="116" spans="1:17" ht="22.5" x14ac:dyDescent="0.25">
      <c r="A116">
        <v>9604</v>
      </c>
      <c r="B116" s="7" t="s">
        <v>36</v>
      </c>
      <c r="C116" s="16">
        <f>'[4]Итого  шк'!$M$320</f>
        <v>9094.7031658939995</v>
      </c>
      <c r="D116" s="16"/>
      <c r="E116" s="16"/>
      <c r="F116" s="16">
        <f>SUM('[4]Итого  шк'!$M$327:$M$331)</f>
        <v>9224.2891020099996</v>
      </c>
      <c r="G116" s="16">
        <f>SUM('[4]Итого  шк'!$M$332:$M$336)</f>
        <v>5587.8979196969794</v>
      </c>
      <c r="H116" s="16"/>
      <c r="I116" s="16">
        <f>'[4]Итого  шк'!$M$326</f>
        <v>28.770343999999998</v>
      </c>
      <c r="J116" s="16"/>
      <c r="K116" s="16">
        <f>'[4]Итого  шк'!$M$339</f>
        <v>0</v>
      </c>
      <c r="L116" s="16">
        <f t="shared" si="5"/>
        <v>421.55540500000143</v>
      </c>
      <c r="M116" s="16">
        <f>'[4]Итого  шк'!$M$343</f>
        <v>24357.21593660098</v>
      </c>
      <c r="N116" s="14"/>
      <c r="O116" s="18">
        <f>'[4]Итого  шк'!$O$343</f>
        <v>0.98625893884868843</v>
      </c>
      <c r="Q116" s="23">
        <f t="shared" si="4"/>
        <v>230712300.74000004</v>
      </c>
    </row>
    <row r="117" spans="1:17" ht="45" x14ac:dyDescent="0.25">
      <c r="A117">
        <v>6</v>
      </c>
      <c r="B117" s="7" t="s">
        <v>5</v>
      </c>
      <c r="C117" s="16">
        <f>'[4]Итого  шк'!$M$348</f>
        <v>9362.0525904220012</v>
      </c>
      <c r="D117" s="16"/>
      <c r="E117" s="16"/>
      <c r="F117" s="16">
        <f>SUM('[4]Итого  шк'!$M$355:$M$359)</f>
        <v>9495.4478587400008</v>
      </c>
      <c r="G117" s="16">
        <f>SUM('[4]Итого  шк'!$M$360:$M$364)</f>
        <v>5752.1615884100001</v>
      </c>
      <c r="H117" s="16"/>
      <c r="I117" s="16">
        <f>'[4]Итого  шк'!$M$354</f>
        <v>29.61608</v>
      </c>
      <c r="J117" s="16"/>
      <c r="K117" s="16">
        <f>'[4]Итого  шк'!$M$367</f>
        <v>0</v>
      </c>
      <c r="L117" s="16">
        <f t="shared" si="5"/>
        <v>433.9478779999979</v>
      </c>
      <c r="M117" s="16">
        <f>'[4]Итого  шк'!$M$371</f>
        <v>25073.225995572</v>
      </c>
      <c r="N117" s="14"/>
      <c r="O117" s="18">
        <f>'[4]Итого  шк'!$O$371</f>
        <v>0.95809423715862396</v>
      </c>
      <c r="Q117" s="23">
        <f t="shared" si="4"/>
        <v>144135.08000000002</v>
      </c>
    </row>
    <row r="118" spans="1:17" ht="45" x14ac:dyDescent="0.25">
      <c r="A118">
        <v>1348</v>
      </c>
      <c r="B118" s="7" t="s">
        <v>37</v>
      </c>
      <c r="C118" s="16">
        <f>'[4]Итого  шк'!$M$376</f>
        <v>9362.1929946159999</v>
      </c>
      <c r="D118" s="16"/>
      <c r="E118" s="16"/>
      <c r="F118" s="16">
        <f>SUM('[4]Итого  шк'!$M$383:$M$387)</f>
        <v>9495.5902605400006</v>
      </c>
      <c r="G118" s="16">
        <f>SUM('[4]Итого  шк'!$M$388:$M$392)</f>
        <v>5752.2473562468585</v>
      </c>
      <c r="H118" s="16"/>
      <c r="I118" s="16">
        <f>'[4]Итого  шк'!$M$382</f>
        <v>29.616524999999999</v>
      </c>
      <c r="J118" s="16"/>
      <c r="K118" s="16">
        <f>'[4]Итого  шк'!$M$395</f>
        <v>0</v>
      </c>
      <c r="L118" s="16">
        <f t="shared" si="5"/>
        <v>433.96387899999479</v>
      </c>
      <c r="M118" s="16">
        <f>'[4]Итого  шк'!$M$399</f>
        <v>25073.611015402854</v>
      </c>
      <c r="N118" s="14"/>
      <c r="O118" s="18">
        <f>'[4]Итого  шк'!$O$399</f>
        <v>0.95807986846661286</v>
      </c>
      <c r="Q118" s="23">
        <f t="shared" si="4"/>
        <v>32382359.580000002</v>
      </c>
    </row>
    <row r="119" spans="1:17" ht="22.5" x14ac:dyDescent="0.25">
      <c r="A119">
        <v>8</v>
      </c>
      <c r="B119" s="7" t="s">
        <v>6</v>
      </c>
      <c r="C119" s="16">
        <f>'[4]Итого  шк'!$M$432</f>
        <v>9362.2845312459995</v>
      </c>
      <c r="D119" s="16"/>
      <c r="E119" s="16"/>
      <c r="F119" s="16">
        <f>SUM('[4]Итого  шк'!$M$439:$M$443)</f>
        <v>9495.6831032799982</v>
      </c>
      <c r="G119" s="16">
        <f>SUM('[4]Итого  шк'!$M$444:$M$448)</f>
        <v>5752.3035367299999</v>
      </c>
      <c r="H119" s="16"/>
      <c r="I119" s="16">
        <f>'[4]Итого  шк'!$M$438</f>
        <v>29.616813999999998</v>
      </c>
      <c r="J119" s="16"/>
      <c r="K119" s="16">
        <f>'[4]Итого  шк'!$M$451</f>
        <v>0</v>
      </c>
      <c r="L119" s="16">
        <f t="shared" si="5"/>
        <v>433.95772999999554</v>
      </c>
      <c r="M119" s="16">
        <f>'[4]Итого  шк'!$M$455</f>
        <v>25073.845715255993</v>
      </c>
      <c r="N119" s="14"/>
      <c r="O119" s="18">
        <f>'[4]Итого  шк'!$O$455</f>
        <v>1.1022884787547167</v>
      </c>
      <c r="Q119" s="23">
        <f t="shared" si="4"/>
        <v>221108.89</v>
      </c>
    </row>
    <row r="120" spans="1:17" ht="22.5" x14ac:dyDescent="0.25">
      <c r="A120">
        <v>1175</v>
      </c>
      <c r="B120" s="7" t="s">
        <v>38</v>
      </c>
      <c r="C120" s="16">
        <f>'[4]Итого  шк'!$M$460</f>
        <v>9362.1939256570004</v>
      </c>
      <c r="D120" s="16"/>
      <c r="E120" s="16"/>
      <c r="F120" s="16">
        <f>SUM('[4]Итого  шк'!$M$467:$M$471)</f>
        <v>9495.5912056999987</v>
      </c>
      <c r="G120" s="16">
        <f>SUM('[4]Итого  шк'!$M$472:$M$476)</f>
        <v>5752.2480762330597</v>
      </c>
      <c r="H120" s="16"/>
      <c r="I120" s="16">
        <f>'[4]Итого  шк'!$M$466</f>
        <v>29.616529</v>
      </c>
      <c r="J120" s="16"/>
      <c r="K120" s="16">
        <f>'[4]Итого  шк'!$M$479</f>
        <v>0</v>
      </c>
      <c r="L120" s="16">
        <f t="shared" si="5"/>
        <v>433.96390199999121</v>
      </c>
      <c r="M120" s="16">
        <f>'[4]Итого  шк'!$M$483</f>
        <v>25073.61363859005</v>
      </c>
      <c r="N120" s="14"/>
      <c r="O120" s="18">
        <f>'[4]Итого  шк'!$O$483</f>
        <v>1.1022987624954312</v>
      </c>
      <c r="Q120" s="23">
        <f t="shared" si="4"/>
        <v>32475370.609999992</v>
      </c>
    </row>
    <row r="121" spans="1:17" ht="22.5" x14ac:dyDescent="0.25">
      <c r="A121">
        <v>45</v>
      </c>
      <c r="B121" s="7" t="s">
        <v>39</v>
      </c>
      <c r="C121" s="16">
        <f>'[4]Итого  шк'!$M$488</f>
        <v>3477.3779988189999</v>
      </c>
      <c r="D121" s="16"/>
      <c r="E121" s="16"/>
      <c r="F121" s="16">
        <f>SUM('[4]Итого  шк'!$M$495:$M$499)</f>
        <v>3526.9254424900005</v>
      </c>
      <c r="G121" s="16">
        <f>SUM('[4]Итого  шк'!$M$500:$M$504)</f>
        <v>2136.5446603994396</v>
      </c>
      <c r="H121" s="16"/>
      <c r="I121" s="16">
        <f>'[4]Итого  шк'!$M$494</f>
        <v>11.000397999999999</v>
      </c>
      <c r="J121" s="16"/>
      <c r="K121" s="16">
        <f>'[4]Итого  шк'!$M$507</f>
        <v>0</v>
      </c>
      <c r="L121" s="16">
        <f t="shared" si="5"/>
        <v>161.182817999999</v>
      </c>
      <c r="M121" s="16">
        <f>'[4]Итого  шк'!$M$511</f>
        <v>9313.031317708439</v>
      </c>
      <c r="N121" s="14"/>
      <c r="O121" s="18">
        <f>'[4]Итого  шк'!$O$511</f>
        <v>2.9677354655491577</v>
      </c>
      <c r="Q121" s="23">
        <f t="shared" si="4"/>
        <v>1243737.6000000003</v>
      </c>
    </row>
    <row r="122" spans="1:17" ht="45" x14ac:dyDescent="0.25">
      <c r="A122">
        <v>10</v>
      </c>
      <c r="B122" s="7" t="s">
        <v>7</v>
      </c>
      <c r="C122" s="16">
        <f>'[4]Итого  шк'!$M$516</f>
        <v>9897.1860686689997</v>
      </c>
      <c r="D122" s="16"/>
      <c r="E122" s="16"/>
      <c r="F122" s="16">
        <f>SUM('[4]Итого  шк'!$M$523:$M$527)</f>
        <v>10038.20618761</v>
      </c>
      <c r="G122" s="16">
        <f>SUM('[4]Итого  шк'!$M$528:$M$532)</f>
        <v>6080.9546610599991</v>
      </c>
      <c r="H122" s="16"/>
      <c r="I122" s="16">
        <f>'[4]Итого  шк'!$M$522</f>
        <v>31.308930999999998</v>
      </c>
      <c r="J122" s="16"/>
      <c r="K122" s="16">
        <f>'[4]Итого  шк'!$M$535</f>
        <v>0</v>
      </c>
      <c r="L122" s="16">
        <f t="shared" si="5"/>
        <v>458.75118300000719</v>
      </c>
      <c r="M122" s="16">
        <f>'[4]Итого  шк'!$M$539</f>
        <v>26506.407031339004</v>
      </c>
      <c r="N122" s="14"/>
      <c r="O122" s="18">
        <f>'[4]Итого  шк'!$O$539</f>
        <v>1.0427143508104424</v>
      </c>
      <c r="Q122" s="23">
        <f t="shared" si="4"/>
        <v>276386.10999999993</v>
      </c>
    </row>
    <row r="123" spans="1:17" ht="45" x14ac:dyDescent="0.25">
      <c r="A123">
        <v>541</v>
      </c>
      <c r="B123" s="7" t="s">
        <v>40</v>
      </c>
      <c r="C123" s="16">
        <f>'[4]Итого  шк'!$M$544</f>
        <v>9897.1761216819996</v>
      </c>
      <c r="D123" s="16"/>
      <c r="E123" s="16"/>
      <c r="F123" s="16">
        <f>SUM('[4]Итого  шк'!$M$551:$M$555)</f>
        <v>10038.196099699999</v>
      </c>
      <c r="G123" s="16">
        <f>SUM('[4]Итого  шк'!$M$556:$M$560)</f>
        <v>6080.9484031440388</v>
      </c>
      <c r="H123" s="16"/>
      <c r="I123" s="16">
        <f>'[4]Итого  шк'!$M$550</f>
        <v>31.308897999999999</v>
      </c>
      <c r="J123" s="16"/>
      <c r="K123" s="16">
        <f>'[4]Итого  шк'!$M$563</f>
        <v>0</v>
      </c>
      <c r="L123" s="16">
        <f t="shared" si="5"/>
        <v>458.75063399999749</v>
      </c>
      <c r="M123" s="16">
        <f>'[4]Итого  шк'!$M$567</f>
        <v>26506.380156526036</v>
      </c>
      <c r="N123" s="14"/>
      <c r="O123" s="18">
        <f>'[4]Итого  шк'!$O$567</f>
        <v>1.0427158695958589</v>
      </c>
      <c r="Q123" s="23">
        <f t="shared" si="4"/>
        <v>14952495.170000002</v>
      </c>
    </row>
    <row r="124" spans="1:17" ht="22.5" x14ac:dyDescent="0.25">
      <c r="A124" s="24">
        <v>169020</v>
      </c>
      <c r="B124" s="7" t="s">
        <v>70</v>
      </c>
      <c r="C124" s="16">
        <f>'[4]свод доп.образования'!$M$13+'[4]свод доп.образования'!$M$14</f>
        <v>132.72261694140002</v>
      </c>
      <c r="D124" s="16">
        <f>'[4]свод доп.образования'!$M$15</f>
        <v>0.86430299999999993</v>
      </c>
      <c r="E124" s="16"/>
      <c r="F124" s="16">
        <f>SUM('[4]свод доп.образования'!$M$19:$M$22)</f>
        <v>6.4693189999999996</v>
      </c>
      <c r="G124" s="16">
        <f>SUM('[4]свод доп.образования'!$M$23:$M$26)</f>
        <v>14.197759815000003</v>
      </c>
      <c r="H124" s="16"/>
      <c r="I124" s="16">
        <f>'[4]свод доп.образования'!$M$18</f>
        <v>0.47409045899999996</v>
      </c>
      <c r="J124" s="16">
        <f>'[4]свод доп.образования'!$M$17</f>
        <v>0</v>
      </c>
      <c r="K124" s="16">
        <f>'[4]свод доп.образования'!$M$29</f>
        <v>0</v>
      </c>
      <c r="L124" s="16">
        <f t="shared" si="5"/>
        <v>1.3460430000000063</v>
      </c>
      <c r="M124" s="16">
        <f>'[4]свод доп.образования'!$M$33</f>
        <v>156.07413221540003</v>
      </c>
      <c r="N124" s="14"/>
      <c r="O124" s="18">
        <f>'[4]свод доп.образования'!$O$33</f>
        <v>1.2591673190424011</v>
      </c>
      <c r="Q124" s="23">
        <f t="shared" si="4"/>
        <v>33216392.949999999</v>
      </c>
    </row>
    <row r="125" spans="1:17" ht="22.5" x14ac:dyDescent="0.25">
      <c r="A125" s="24">
        <v>61164</v>
      </c>
      <c r="B125" s="7" t="s">
        <v>74</v>
      </c>
      <c r="C125" s="16">
        <f>'[4]свод доп.образования'!$M$39+'[4]свод доп.образования'!$M$40</f>
        <v>128.3506175647</v>
      </c>
      <c r="D125" s="16">
        <f>'[4]свод доп.образования'!$M$41</f>
        <v>1.6718119999999999</v>
      </c>
      <c r="E125" s="16"/>
      <c r="F125" s="16">
        <f>SUM('[4]свод доп.образования'!$M$45:$M$48)</f>
        <v>6.2567679999999992</v>
      </c>
      <c r="G125" s="16">
        <f>SUM('[4]свод доп.образования'!$M$49:$M$52)</f>
        <v>13.732137673</v>
      </c>
      <c r="H125" s="16"/>
      <c r="I125" s="16">
        <f>'[4]свод доп.образования'!$M$44</f>
        <v>0.45851547299999995</v>
      </c>
      <c r="J125" s="16">
        <f>'[4]свод доп.образования'!$M$43</f>
        <v>0</v>
      </c>
      <c r="K125" s="16">
        <f>'[4]свод доп.образования'!$M$55</f>
        <v>0</v>
      </c>
      <c r="L125" s="16">
        <f t="shared" si="5"/>
        <v>1.3018209999999901</v>
      </c>
      <c r="M125" s="16">
        <f>'[4]свод доп.образования'!$M$59</f>
        <v>151.77167171069999</v>
      </c>
      <c r="N125" s="14"/>
      <c r="O125" s="18">
        <f>'[4]свод доп.образования'!$O$59</f>
        <v>1.2058427657784354</v>
      </c>
      <c r="Q125" s="23">
        <f t="shared" si="4"/>
        <v>11193793.210000001</v>
      </c>
    </row>
    <row r="126" spans="1:17" ht="22.5" x14ac:dyDescent="0.25">
      <c r="A126" s="24">
        <v>379080</v>
      </c>
      <c r="B126" s="7" t="s">
        <v>71</v>
      </c>
      <c r="C126" s="16">
        <f>'[4]свод доп.образования'!$M$65+'[4]свод доп.образования'!$M$66</f>
        <v>133.14489070547998</v>
      </c>
      <c r="D126" s="16">
        <f>'[4]свод доп.образования'!$M$67</f>
        <v>0.867058</v>
      </c>
      <c r="E126" s="16"/>
      <c r="F126" s="16">
        <f>SUM('[4]свод доп.образования'!$M$71:$M$74)</f>
        <v>6.4898399999999992</v>
      </c>
      <c r="G126" s="16">
        <f>SUM('[4]свод доп.образования'!$M$75:$M$78)</f>
        <v>14.243919816000002</v>
      </c>
      <c r="H126" s="16"/>
      <c r="I126" s="16">
        <f>'[4]свод доп.образования'!$M$70</f>
        <v>0.47560324700000001</v>
      </c>
      <c r="J126" s="16">
        <f>'[4]свод доп.образования'!$M$69</f>
        <v>0</v>
      </c>
      <c r="K126" s="16">
        <f>'[4]свод доп.образования'!$M$81</f>
        <v>0</v>
      </c>
      <c r="L126" s="16">
        <f t="shared" si="5"/>
        <v>1.3503359999999938</v>
      </c>
      <c r="M126" s="16">
        <f>'[4]свод доп.образования'!$M$85</f>
        <v>156.57164776847998</v>
      </c>
      <c r="N126" s="14"/>
      <c r="O126" s="18">
        <f>'[4]свод доп.образования'!$O$85</f>
        <v>0.91383091780873438</v>
      </c>
      <c r="Q126" s="23">
        <f t="shared" si="4"/>
        <v>54238771.170000009</v>
      </c>
    </row>
    <row r="127" spans="1:17" ht="22.5" x14ac:dyDescent="0.25">
      <c r="A127" s="24">
        <v>13968</v>
      </c>
      <c r="B127" s="7" t="s">
        <v>72</v>
      </c>
      <c r="C127" s="16">
        <f>'[4]свод доп.образования'!$M$91+'[4]свод доп.образования'!$M$92</f>
        <v>160.57237899789999</v>
      </c>
      <c r="D127" s="16">
        <f>'[4]свод доп.образования'!$M$93</f>
        <v>1.045661</v>
      </c>
      <c r="E127" s="16"/>
      <c r="F127" s="16">
        <f>SUM('[4]свод доп.образования'!$M$97:$M$100)</f>
        <v>7.8267830000000007</v>
      </c>
      <c r="G127" s="16">
        <f>SUM('[4]свод доп.образования'!$M$101:$M$104)</f>
        <v>17.178972040000001</v>
      </c>
      <c r="H127" s="16"/>
      <c r="I127" s="16">
        <f>'[4]свод доп.образования'!$M$96</f>
        <v>0.57357100000000005</v>
      </c>
      <c r="J127" s="16">
        <f>'[4]свод доп.образования'!$M$95</f>
        <v>0</v>
      </c>
      <c r="K127" s="16">
        <f>'[4]свод доп.образования'!$M$107</f>
        <v>0</v>
      </c>
      <c r="L127" s="16">
        <f t="shared" si="5"/>
        <v>1.6284859999999857</v>
      </c>
      <c r="M127" s="16">
        <f>'[4]свод доп.образования'!$M$111</f>
        <v>188.82585203789998</v>
      </c>
      <c r="N127" s="14"/>
      <c r="O127" s="18">
        <f>'[4]свод доп.образования'!$O$111</f>
        <v>0.742798481323104</v>
      </c>
      <c r="Q127" s="23">
        <f t="shared" si="4"/>
        <v>1959145.48</v>
      </c>
    </row>
    <row r="128" spans="1:17" ht="22.5" x14ac:dyDescent="0.25">
      <c r="A128" s="25">
        <v>82944</v>
      </c>
      <c r="B128" s="15" t="s">
        <v>73</v>
      </c>
      <c r="C128" s="16">
        <f>'[4]свод доп.образования'!$M$117+'[4]свод доп.образования'!$M$118</f>
        <v>135.2288455904</v>
      </c>
      <c r="D128" s="16">
        <f>'[4]свод доп.образования'!$M$119</f>
        <v>0.88062099999999999</v>
      </c>
      <c r="E128" s="16"/>
      <c r="F128" s="16">
        <f>SUM('[4]свод доп.образования'!$M$123:$M$126)</f>
        <v>6.5914609999999998</v>
      </c>
      <c r="G128" s="16">
        <f>SUM('[4]свод доп.образования'!$M$127:$M$130)</f>
        <v>14.467649181000002</v>
      </c>
      <c r="H128" s="16"/>
      <c r="I128" s="16">
        <f>'[4]свод доп.образования'!$M$122</f>
        <v>0.4830419635</v>
      </c>
      <c r="J128" s="16">
        <f>'[4]свод доп.образования'!$M$121</f>
        <v>0</v>
      </c>
      <c r="K128" s="16">
        <f>'[4]свод доп.образования'!$M$133</f>
        <v>0</v>
      </c>
      <c r="L128" s="16">
        <f t="shared" si="5"/>
        <v>1.3714589999999978</v>
      </c>
      <c r="M128" s="16">
        <f>'[4]свод доп.образования'!$M$137</f>
        <v>159.0230777349</v>
      </c>
      <c r="N128" s="14"/>
      <c r="O128" s="18">
        <f>'[4]свод доп.образования'!$O$137</f>
        <v>0.85377907247224849</v>
      </c>
      <c r="Q128" s="23">
        <f t="shared" si="4"/>
        <v>11261354.640000001</v>
      </c>
    </row>
    <row r="129" spans="1:20" ht="22.5" x14ac:dyDescent="0.25">
      <c r="A129" s="24">
        <v>143620</v>
      </c>
      <c r="B129" s="7" t="s">
        <v>75</v>
      </c>
      <c r="C129" s="16">
        <f>'[4]свод доп.образования'!$M$143+'[4]свод доп.образования'!$M$144</f>
        <v>185.76596178</v>
      </c>
      <c r="D129" s="16">
        <f>'[4]свод доп.образования'!$M$145</f>
        <v>1.2097229999999999</v>
      </c>
      <c r="E129" s="16"/>
      <c r="F129" s="16">
        <f>SUM('[4]свод доп.образования'!$M$149:$M$152)</f>
        <v>9.0547929999999983</v>
      </c>
      <c r="G129" s="16">
        <f>SUM('[4]свод доп.образования'!$M$153:$M$156)</f>
        <v>19.874036139999998</v>
      </c>
      <c r="H129" s="16"/>
      <c r="I129" s="16">
        <f>'[4]свод доп.образования'!$M$148</f>
        <v>0.6635629999999999</v>
      </c>
      <c r="J129" s="16">
        <f>'[4]свод доп.образования'!$M$147</f>
        <v>8.8612999999999997E-2</v>
      </c>
      <c r="K129" s="16">
        <f>'[4]свод доп.образования'!$M$159</f>
        <v>0</v>
      </c>
      <c r="L129" s="16">
        <f t="shared" si="5"/>
        <v>1.8839949999999939</v>
      </c>
      <c r="M129" s="16">
        <f>'[4]свод доп.образования'!$M$163</f>
        <v>218.54068491999999</v>
      </c>
      <c r="N129" s="14"/>
      <c r="O129" s="18">
        <f>'[4]свод доп.образования'!$O$163</f>
        <v>0.98014786735846449</v>
      </c>
      <c r="Q129" s="23">
        <f t="shared" si="4"/>
        <v>30763717.989999991</v>
      </c>
    </row>
    <row r="130" spans="1:20" x14ac:dyDescent="0.25">
      <c r="A130" s="24">
        <v>1100</v>
      </c>
      <c r="B130" s="7" t="s">
        <v>67</v>
      </c>
      <c r="C130" s="16">
        <f>'[4]свод доп.образования'!$M$169+'[4]свод доп.образования'!$M$170</f>
        <v>2603.7888484034697</v>
      </c>
      <c r="D130" s="16">
        <f>'[4]свод доп.образования'!$M$171</f>
        <v>16.956087999999998</v>
      </c>
      <c r="E130" s="16"/>
      <c r="F130" s="16">
        <f>SUM('[4]свод доп.образования'!$M$175:$M$178)</f>
        <v>126.916517</v>
      </c>
      <c r="G130" s="16">
        <f>SUM('[4]свод доп.образования'!$M$179:$M$182)</f>
        <v>278.57004583200006</v>
      </c>
      <c r="H130" s="16"/>
      <c r="I130" s="16">
        <f>'[4]свод доп.образования'!$M$174</f>
        <v>9.3008314149999993</v>
      </c>
      <c r="J130" s="16">
        <f>'[4]свод доп.образования'!$M$173</f>
        <v>1.242038</v>
      </c>
      <c r="K130" s="16">
        <f>'[4]свод доп.образования'!$M$185</f>
        <v>0</v>
      </c>
      <c r="L130" s="16">
        <f t="shared" si="5"/>
        <v>26.406997999999689</v>
      </c>
      <c r="M130" s="16">
        <f>'[4]свод доп.образования'!$M$189</f>
        <v>3063.1813666504695</v>
      </c>
      <c r="N130" s="14"/>
      <c r="O130" s="18">
        <f>'[4]свод доп.образования'!$O$189</f>
        <v>0.97773417884712721</v>
      </c>
      <c r="Q130" s="23">
        <f t="shared" si="4"/>
        <v>3294474.8299999996</v>
      </c>
    </row>
    <row r="131" spans="1:20" ht="22.5" x14ac:dyDescent="0.25">
      <c r="A131" s="24">
        <v>4200</v>
      </c>
      <c r="B131" s="7" t="s">
        <v>41</v>
      </c>
      <c r="C131" s="16">
        <f>'[4]свод доп.образования'!$M$195+'[4]свод доп.образования'!$M$196</f>
        <v>2604.0516639453999</v>
      </c>
      <c r="D131" s="16">
        <f>'[4]свод доп.образования'!$M$197</f>
        <v>16.957798999999998</v>
      </c>
      <c r="E131" s="16"/>
      <c r="F131" s="16">
        <f>SUM('[4]свод доп.образования'!$M$201:$M$204)</f>
        <v>116.43107499999999</v>
      </c>
      <c r="G131" s="16">
        <f>SUM('[4]свод доп.образования'!$M$205:$M$208)</f>
        <v>27.630679820000001</v>
      </c>
      <c r="H131" s="16"/>
      <c r="I131" s="16">
        <f>'[4]свод доп.образования'!$M$200</f>
        <v>7.6491619999999996</v>
      </c>
      <c r="J131" s="16">
        <f>'[4]свод доп.образования'!$M$199</f>
        <v>1.2421629999999999</v>
      </c>
      <c r="K131" s="16">
        <f>'[4]свод доп.образования'!$M$211</f>
        <v>0</v>
      </c>
      <c r="L131" s="16">
        <f t="shared" si="5"/>
        <v>29.26399999999979</v>
      </c>
      <c r="M131" s="16">
        <f>'[4]свод доп.образования'!$M$215</f>
        <v>2803.2265427653997</v>
      </c>
      <c r="N131" s="14"/>
      <c r="O131" s="18">
        <f>'[4]свод доп.образования'!$O$215</f>
        <v>1.0684035230813529</v>
      </c>
      <c r="Q131" s="23">
        <f t="shared" si="4"/>
        <v>12578903.879999999</v>
      </c>
    </row>
    <row r="132" spans="1:20" ht="22.5" x14ac:dyDescent="0.25">
      <c r="A132" s="24">
        <v>665</v>
      </c>
      <c r="B132" s="7" t="s">
        <v>42</v>
      </c>
      <c r="C132" s="16">
        <f>'[4]свод доп.образования'!$M$221+'[4]свод доп.образования'!$M$222</f>
        <v>2604.4397484182</v>
      </c>
      <c r="D132" s="16">
        <f>'[4]свод доп.образования'!$M$223</f>
        <v>16.960325999999998</v>
      </c>
      <c r="E132" s="16"/>
      <c r="F132" s="16">
        <f>SUM('[4]свод доп.образования'!$M$227:$M$230)</f>
        <v>126.94824499999997</v>
      </c>
      <c r="G132" s="16">
        <f>SUM('[5]свод доп.образования'!$M$231:$M$234)</f>
        <v>288.84356100000002</v>
      </c>
      <c r="H132" s="16"/>
      <c r="I132" s="16">
        <f>'[4]свод доп.образования'!$M$226</f>
        <v>9.3031573030000008</v>
      </c>
      <c r="J132" s="16">
        <f>'[4]свод доп.образования'!$M$225</f>
        <v>1.242348</v>
      </c>
      <c r="K132" s="16">
        <f>'[4]свод доп.образования'!$M$237</f>
        <v>0</v>
      </c>
      <c r="L132" s="16">
        <f t="shared" si="5"/>
        <v>13.365148324999693</v>
      </c>
      <c r="M132" s="16">
        <f>'[4]свод доп.образования'!$M$241</f>
        <v>3061.1025340461997</v>
      </c>
      <c r="N132" s="14"/>
      <c r="O132" s="18">
        <f>'[4]свод доп.образования'!$O$241</f>
        <v>0.97839816354846709</v>
      </c>
      <c r="Q132" s="23">
        <f t="shared" si="4"/>
        <v>1991659.77</v>
      </c>
    </row>
    <row r="133" spans="1:20" s="47" customFormat="1" ht="22.5" x14ac:dyDescent="0.25">
      <c r="A133" s="53">
        <v>990</v>
      </c>
      <c r="B133" s="48" t="s">
        <v>9</v>
      </c>
      <c r="C133" s="49">
        <f>[4]ЦЭМ!$M$196+[4]ЦЭМ!$M$197</f>
        <v>10689.348975223002</v>
      </c>
      <c r="D133" s="49">
        <f>[4]ЦЭМ!$M$199</f>
        <v>143.21752899999998</v>
      </c>
      <c r="E133" s="49"/>
      <c r="F133" s="49">
        <f>SUM([4]ЦЭМ!$M$203:$M$206)</f>
        <v>655.94993699999998</v>
      </c>
      <c r="G133" s="49">
        <f>SUM([4]ЦЭМ!$M$207:$M$210)</f>
        <v>189.76035199999995</v>
      </c>
      <c r="H133" s="49"/>
      <c r="I133" s="49">
        <f>[4]ЦЭМ!$M$202</f>
        <v>144.761822</v>
      </c>
      <c r="J133" s="49"/>
      <c r="K133" s="49">
        <f>[4]ЦЭМ!$M$213</f>
        <v>0</v>
      </c>
      <c r="L133" s="49">
        <f t="shared" si="5"/>
        <v>739.61849999999936</v>
      </c>
      <c r="M133" s="49">
        <f>[4]ЦЭМ!$M$217</f>
        <v>12562.657115223001</v>
      </c>
      <c r="N133" s="50"/>
      <c r="O133" s="51">
        <f>[4]ЦЭМ!$O$217</f>
        <v>0.99998517057024849</v>
      </c>
      <c r="Q133" s="52">
        <f t="shared" si="4"/>
        <v>12436846.110000001</v>
      </c>
    </row>
    <row r="134" spans="1:20" ht="22.5" x14ac:dyDescent="0.25">
      <c r="A134" s="24">
        <v>31</v>
      </c>
      <c r="B134" s="7" t="s">
        <v>10</v>
      </c>
      <c r="C134" s="16">
        <f>[4]ЦЭМ!$M$223+[4]ЦЭМ!$M$224</f>
        <v>10693.5523756205</v>
      </c>
      <c r="D134" s="16">
        <f>[4]ЦЭМ!$M$226</f>
        <v>143.27397199999999</v>
      </c>
      <c r="E134" s="16"/>
      <c r="F134" s="16">
        <f>SUM([4]ЦЭМ!$M$230:$M$233)</f>
        <v>656.20790599999998</v>
      </c>
      <c r="G134" s="16">
        <f>SUM([4]ЦЭМ!$M$234:$M$237)</f>
        <v>189.82764699999998</v>
      </c>
      <c r="H134" s="16"/>
      <c r="I134" s="16">
        <f>[4]ЦЭМ!$M$229</f>
        <v>144.81802200000001</v>
      </c>
      <c r="J134" s="16"/>
      <c r="K134" s="16">
        <f>[4]ЦЭМ!$M$240</f>
        <v>0</v>
      </c>
      <c r="L134" s="16">
        <f t="shared" si="5"/>
        <v>739.93059300000095</v>
      </c>
      <c r="M134" s="16">
        <f>[4]ЦЭМ!$M$244</f>
        <v>12567.610515620501</v>
      </c>
      <c r="N134" s="14"/>
      <c r="O134" s="18">
        <f>[4]ЦЭМ!$O$244</f>
        <v>0.9995910737931023</v>
      </c>
      <c r="Q134" s="23">
        <f t="shared" si="4"/>
        <v>389436.61</v>
      </c>
    </row>
    <row r="135" spans="1:20" x14ac:dyDescent="0.25">
      <c r="A135" s="24">
        <v>119</v>
      </c>
      <c r="B135" s="7" t="s">
        <v>11</v>
      </c>
      <c r="C135" s="16">
        <f>[4]ЦЭМ!$M$250+[4]ЦЭМ!$M$251</f>
        <v>10687.567888020301</v>
      </c>
      <c r="D135" s="16">
        <f>[4]ЦЭМ!$M$253</f>
        <v>143.19333899999998</v>
      </c>
      <c r="E135" s="16"/>
      <c r="F135" s="16">
        <f>SUM([4]ЦЭМ!$M$257:$M$260)</f>
        <v>655.84065799999985</v>
      </c>
      <c r="G135" s="16">
        <f>SUM([4]ЦЭМ!$M$261:$M$264)</f>
        <v>189.71604100000002</v>
      </c>
      <c r="H135" s="16"/>
      <c r="I135" s="16">
        <f>[4]ЦЭМ!$M$256</f>
        <v>144.73832999999999</v>
      </c>
      <c r="J135" s="16"/>
      <c r="K135" s="16">
        <f>[4]ЦЭМ!$M$267</f>
        <v>0</v>
      </c>
      <c r="L135" s="16">
        <f t="shared" si="5"/>
        <v>739.49975499999937</v>
      </c>
      <c r="M135" s="16">
        <f>[4]ЦЭМ!$M$271</f>
        <v>12560.556011020301</v>
      </c>
      <c r="N135" s="14"/>
      <c r="O135" s="18">
        <f>[4]ЦЭМ!$O$271</f>
        <v>1.0001524545050209</v>
      </c>
      <c r="Q135" s="23">
        <f t="shared" si="4"/>
        <v>1494934.0399999998</v>
      </c>
    </row>
    <row r="136" spans="1:20" x14ac:dyDescent="0.25">
      <c r="A136" s="24">
        <v>114</v>
      </c>
      <c r="B136" s="7" t="s">
        <v>12</v>
      </c>
      <c r="C136" s="16">
        <f>[4]ЦЭМ!$M$277+[4]ЦЭМ!$M$278</f>
        <v>10688.1133058663</v>
      </c>
      <c r="D136" s="16">
        <f>[4]ЦЭМ!$M$280</f>
        <v>143.200669</v>
      </c>
      <c r="E136" s="16"/>
      <c r="F136" s="16">
        <f>SUM([4]ЦЭМ!$M$284:$M$287)</f>
        <v>655.87414699999999</v>
      </c>
      <c r="G136" s="16">
        <f>SUM([4]ЦЭМ!$M$288:$M$291)</f>
        <v>189.72184299999998</v>
      </c>
      <c r="H136" s="16"/>
      <c r="I136" s="16">
        <f>[4]ЦЭМ!$M$283</f>
        <v>144.743368</v>
      </c>
      <c r="J136" s="16"/>
      <c r="K136" s="16">
        <f>[4]ЦЭМ!$M$294</f>
        <v>0</v>
      </c>
      <c r="L136" s="16">
        <f t="shared" si="5"/>
        <v>739.53209200000026</v>
      </c>
      <c r="M136" s="16">
        <f>[4]ЦЭМ!$M$298</f>
        <v>12561.1854248663</v>
      </c>
      <c r="N136" s="14"/>
      <c r="O136" s="18">
        <f>[4]ЦЭМ!$O$298</f>
        <v>1.000102321305244</v>
      </c>
      <c r="Q136" s="23">
        <f t="shared" si="4"/>
        <v>1432121.6599999997</v>
      </c>
    </row>
    <row r="137" spans="1:20" x14ac:dyDescent="0.25">
      <c r="A137" s="24">
        <v>5930</v>
      </c>
      <c r="B137" s="7" t="s">
        <v>8</v>
      </c>
      <c r="C137" s="16">
        <f>'[4]Итого  шк'!$M$601+'[4]Итого  шк'!$M$602</f>
        <v>155.40182299999998</v>
      </c>
      <c r="D137" s="16">
        <f>'[4]Итого  шк'!$M$605+'[4]Итого  шк'!$M$607+'[4]Итого  шк'!$M$606</f>
        <v>105.46290099999999</v>
      </c>
      <c r="E137" s="16">
        <f>M137-C137-D137</f>
        <v>1794.2384569999999</v>
      </c>
      <c r="F137" s="16"/>
      <c r="G137" s="16"/>
      <c r="H137" s="16"/>
      <c r="I137" s="16"/>
      <c r="J137" s="16"/>
      <c r="K137" s="16"/>
      <c r="L137" s="16"/>
      <c r="M137" s="16">
        <f>'[4]Итого  шк'!$M$600</f>
        <v>2055.1031809999999</v>
      </c>
      <c r="N137" s="14"/>
      <c r="O137" s="18">
        <f>'[4]Итого  шк'!$O$600</f>
        <v>0.98953646649043847</v>
      </c>
      <c r="Q137" s="23">
        <f t="shared" si="4"/>
        <v>12059245.2722</v>
      </c>
      <c r="R137" s="23">
        <f>SUM(Q107:Q137)</f>
        <v>685187736.38449824</v>
      </c>
      <c r="S137" s="23">
        <f>[5]БД!$HZ$44+[5]БД!$IP$44+[5]БД!$IQ$44+[5]БД!$IR$44+[5]БД!$IS$44+[5]БД!$IT$44+[5]БД!$IU$44+[5]БД!$BP$54-[5]БД!$BK$54</f>
        <v>617290331.27999985</v>
      </c>
      <c r="T137" s="23">
        <f>R137-S137</f>
        <v>67897405.104498386</v>
      </c>
    </row>
    <row r="138" spans="1:20" s="19" customFormat="1" ht="22.5" x14ac:dyDescent="0.25">
      <c r="A138" s="26">
        <v>13</v>
      </c>
      <c r="B138" s="15" t="s">
        <v>55</v>
      </c>
      <c r="C138" s="20">
        <f>[6]Итого!$M$44+[6]Итого!$M$45</f>
        <v>19794.095399999998</v>
      </c>
      <c r="D138" s="20">
        <f>[6]Итого!$M$48+[6]Итого!$M$49</f>
        <v>2016.1966899999998</v>
      </c>
      <c r="E138" s="20">
        <f>[6]Итого!$M$47</f>
        <v>25517.078118999998</v>
      </c>
      <c r="F138" s="20">
        <f>SUM([6]Итого!$M$53:$M$56)</f>
        <v>18168.286418337735</v>
      </c>
      <c r="G138" s="20">
        <f>SUM([6]Итого!$M$57:$M$60)</f>
        <v>10070.529648</v>
      </c>
      <c r="H138" s="20"/>
      <c r="I138" s="20">
        <f>[6]Итого!$M$51</f>
        <v>34.520372000000002</v>
      </c>
      <c r="J138" s="20">
        <f>[6]Итого!$M$52</f>
        <v>11.811622999999999</v>
      </c>
      <c r="K138" s="20">
        <f>[6]Итого!$M$62</f>
        <v>0</v>
      </c>
      <c r="L138" s="17">
        <f>M138-C138-D138-E138-F138-G138-H138-I138-J138-K138</f>
        <v>2009.3945920000046</v>
      </c>
      <c r="M138" s="20">
        <f>[6]Итого!$M$65</f>
        <v>77621.912862337733</v>
      </c>
      <c r="N138" s="21"/>
      <c r="O138" s="22">
        <f>[6]Итого!$O$65</f>
        <v>1.0033379380655278</v>
      </c>
      <c r="Q138" s="23">
        <f t="shared" ref="Q138:Q149" si="6">M138*O138*A138</f>
        <v>1012453.1300000001</v>
      </c>
    </row>
    <row r="139" spans="1:20" s="19" customFormat="1" ht="22.5" x14ac:dyDescent="0.25">
      <c r="A139" s="26">
        <v>68</v>
      </c>
      <c r="B139" s="15" t="s">
        <v>56</v>
      </c>
      <c r="C139" s="20">
        <f>[6]Итого!$M$74+[6]Итого!$M$75</f>
        <v>19794.099034999999</v>
      </c>
      <c r="D139" s="20">
        <f>[6]Итого!$M$78+[6]Итого!$M$79</f>
        <v>2016.197109</v>
      </c>
      <c r="E139" s="20">
        <f>[6]Итого!$M$77</f>
        <v>25517.078118999998</v>
      </c>
      <c r="F139" s="20">
        <f>SUM([6]Итого!$M$83:$M$86)</f>
        <v>18168.289824575168</v>
      </c>
      <c r="G139" s="20">
        <f>SUM([6]Итого!$M$87:$M$90)</f>
        <v>10070.531563999999</v>
      </c>
      <c r="H139" s="20"/>
      <c r="I139" s="20">
        <f>[6]Итого!$M$81</f>
        <v>34.520376999999996</v>
      </c>
      <c r="J139" s="20">
        <f>[6]Итого!$M$82</f>
        <v>11.811567999999999</v>
      </c>
      <c r="K139" s="20">
        <f>[6]Итого!$M$92</f>
        <v>0</v>
      </c>
      <c r="L139" s="17">
        <f t="shared" si="5"/>
        <v>2009.3946209999992</v>
      </c>
      <c r="M139" s="20">
        <f>[6]Итого!$M$95</f>
        <v>77621.922217575164</v>
      </c>
      <c r="N139" s="21"/>
      <c r="O139" s="22">
        <f>[6]Итого!$O$95</f>
        <v>1.0033378171400937</v>
      </c>
      <c r="Q139" s="23">
        <f t="shared" si="6"/>
        <v>5295908.6800000006</v>
      </c>
    </row>
    <row r="140" spans="1:20" s="19" customFormat="1" ht="22.5" x14ac:dyDescent="0.25">
      <c r="A140" s="26">
        <v>2388</v>
      </c>
      <c r="B140" s="15" t="s">
        <v>57</v>
      </c>
      <c r="C140" s="20">
        <f>[6]Итого!$M$104+[6]Итого!$M$105</f>
        <v>19794.09952</v>
      </c>
      <c r="D140" s="20">
        <f>[6]Итого!$M$108+[6]Итого!$M$109</f>
        <v>2016.197109</v>
      </c>
      <c r="E140" s="20">
        <f>[6]Итого!$M$107</f>
        <v>25517.078118999998</v>
      </c>
      <c r="F140" s="20">
        <f>SUM([6]Итого!$M$113:$M$116)</f>
        <v>18168.280420967378</v>
      </c>
      <c r="G140" s="20">
        <f>SUM([6]Итого!$M$117:$M$120)</f>
        <v>10070.537779</v>
      </c>
      <c r="H140" s="20"/>
      <c r="I140" s="20">
        <f>[6]Итого!$M$111</f>
        <v>34.520376999999996</v>
      </c>
      <c r="J140" s="20">
        <f>[6]Итого!$M$112</f>
        <v>11.811567999999999</v>
      </c>
      <c r="K140" s="20">
        <f>[6]Итого!$M$122</f>
        <v>0</v>
      </c>
      <c r="L140" s="17">
        <f t="shared" si="5"/>
        <v>2009.3964960000046</v>
      </c>
      <c r="M140" s="20">
        <f>[6]Итого!$M$125</f>
        <v>77621.921388967385</v>
      </c>
      <c r="N140" s="21"/>
      <c r="O140" s="22">
        <f>[6]Итого!$O$125</f>
        <v>1.0033378278506444</v>
      </c>
      <c r="Q140" s="23">
        <f t="shared" si="6"/>
        <v>185979851.88000003</v>
      </c>
    </row>
    <row r="141" spans="1:20" s="19" customFormat="1" ht="22.5" x14ac:dyDescent="0.25">
      <c r="A141" s="26">
        <v>8313</v>
      </c>
      <c r="B141" s="15" t="s">
        <v>58</v>
      </c>
      <c r="C141" s="20">
        <f>[6]Итого!$M$134+[6]Итого!$M$135</f>
        <v>19794.09952</v>
      </c>
      <c r="D141" s="20">
        <f>[6]Итого!$M$138+[6]Итого!$M$139</f>
        <v>2016.197805</v>
      </c>
      <c r="E141" s="20">
        <f>[6]Итого!$M$137</f>
        <v>25517.078118999998</v>
      </c>
      <c r="F141" s="20">
        <f>SUM([6]Итого!$M$143:$M$146)</f>
        <v>18168.290478079962</v>
      </c>
      <c r="G141" s="20">
        <f>SUM([6]Итого!$M$147:$M$150)</f>
        <v>10070.531396</v>
      </c>
      <c r="H141" s="20"/>
      <c r="I141" s="20">
        <f>[6]Итого!$M$141</f>
        <v>34.520376999999996</v>
      </c>
      <c r="J141" s="20">
        <f>[6]Итого!$M$142</f>
        <v>11.811567999999999</v>
      </c>
      <c r="K141" s="20">
        <f>[6]Итого!$M$152</f>
        <v>0</v>
      </c>
      <c r="L141" s="17">
        <f t="shared" si="5"/>
        <v>2009.3946160000048</v>
      </c>
      <c r="M141" s="20">
        <f>[6]Итого!$M$155</f>
        <v>77621.923879079972</v>
      </c>
      <c r="N141" s="21"/>
      <c r="O141" s="22">
        <f>[6]Итого!$O$155</f>
        <v>1.0033377956635505</v>
      </c>
      <c r="Q141" s="23">
        <f t="shared" si="6"/>
        <v>647424836.13000011</v>
      </c>
    </row>
    <row r="142" spans="1:20" s="19" customFormat="1" ht="22.5" x14ac:dyDescent="0.25">
      <c r="A142" s="19">
        <v>0</v>
      </c>
      <c r="B142" s="15" t="s">
        <v>59</v>
      </c>
      <c r="C142" s="20">
        <f>[6]Итого!$M$164+[6]Итого!$M$165</f>
        <v>0</v>
      </c>
      <c r="D142" s="20">
        <f>[6]Итого!$M$168+[6]Итого!$M$169</f>
        <v>0</v>
      </c>
      <c r="E142" s="20">
        <f>[6]Итого!$M$167</f>
        <v>0</v>
      </c>
      <c r="F142" s="20">
        <f>SUM([6]Итого!$M$173:$M$176)</f>
        <v>0</v>
      </c>
      <c r="G142" s="20">
        <f>SUM([6]Итого!$M$177:$M$180)</f>
        <v>0</v>
      </c>
      <c r="H142" s="20"/>
      <c r="I142" s="20">
        <f>[6]Итого!$M$171</f>
        <v>0</v>
      </c>
      <c r="J142" s="20">
        <f>[6]Итого!$M$172</f>
        <v>0</v>
      </c>
      <c r="K142" s="20">
        <f>[6]Итого!$M$182</f>
        <v>0</v>
      </c>
      <c r="L142" s="17">
        <f t="shared" si="5"/>
        <v>0</v>
      </c>
      <c r="M142" s="20">
        <f>[6]Итого!$M$185</f>
        <v>0</v>
      </c>
      <c r="N142" s="21"/>
      <c r="O142" s="22"/>
      <c r="Q142" s="23">
        <f t="shared" si="6"/>
        <v>0</v>
      </c>
    </row>
    <row r="143" spans="1:20" s="19" customFormat="1" ht="22.5" x14ac:dyDescent="0.25">
      <c r="A143" s="19">
        <v>25</v>
      </c>
      <c r="B143" s="15" t="s">
        <v>60</v>
      </c>
      <c r="C143" s="20">
        <f>[6]Итого!$M$194+[6]Итого!$M$195</f>
        <v>23093.119054000003</v>
      </c>
      <c r="D143" s="20">
        <f>[6]Итого!$M$198+[6]Итого!$M$199</f>
        <v>2352.2309109999997</v>
      </c>
      <c r="E143" s="20">
        <f>[6]Итого!$M$197</f>
        <v>25517.078118999998</v>
      </c>
      <c r="F143" s="20">
        <f>SUM([6]Итого!$M$203:$M$206)</f>
        <v>21196.341292631343</v>
      </c>
      <c r="G143" s="20">
        <f>SUM([6]Итого!$M$207:$M$210)</f>
        <v>11748.952695999998</v>
      </c>
      <c r="H143" s="20"/>
      <c r="I143" s="20">
        <f>[6]Итого!$M$201</f>
        <v>40.273778999999998</v>
      </c>
      <c r="J143" s="20">
        <f>[6]Итого!$M$202</f>
        <v>13.780235999999999</v>
      </c>
      <c r="K143" s="20">
        <f>[6]Итого!$M$212</f>
        <v>0</v>
      </c>
      <c r="L143" s="17">
        <f t="shared" si="5"/>
        <v>2344.2972480000021</v>
      </c>
      <c r="M143" s="20">
        <f>[6]Итого!$M$215</f>
        <v>86306.073335631343</v>
      </c>
      <c r="N143" s="21"/>
      <c r="O143" s="22">
        <f>[6]Итого!$O$215</f>
        <v>0.90238157049657985</v>
      </c>
      <c r="Q143" s="23">
        <f t="shared" si="6"/>
        <v>1947025.2500000002</v>
      </c>
    </row>
    <row r="144" spans="1:20" s="19" customFormat="1" ht="22.5" x14ac:dyDescent="0.25">
      <c r="A144" s="19">
        <v>1</v>
      </c>
      <c r="B144" s="15" t="s">
        <v>61</v>
      </c>
      <c r="C144" s="20">
        <f>[6]Итого!$M$224+[6]Итого!$M$225</f>
        <v>19794.179719</v>
      </c>
      <c r="D144" s="20">
        <f>[6]Итого!$M$228+[7]Итого!$M$229</f>
        <v>1698.641889</v>
      </c>
      <c r="E144" s="20">
        <f>[6]Итого!$M$227</f>
        <v>25517.078118999998</v>
      </c>
      <c r="F144" s="20">
        <f>SUM([6]Итого!$M$233:$M$236)</f>
        <v>18168.363694398711</v>
      </c>
      <c r="G144" s="20">
        <f>SUM([6]Итого!$M$237:$M$240)</f>
        <v>10070.572040000001</v>
      </c>
      <c r="H144" s="20"/>
      <c r="I144" s="20">
        <f>[6]Итого!$M$231</f>
        <v>34.520517999999996</v>
      </c>
      <c r="J144" s="20">
        <f>[6]Итого!$M$232</f>
        <v>11.811567999999999</v>
      </c>
      <c r="K144" s="20">
        <f>[6]Итого!$M$242</f>
        <v>0</v>
      </c>
      <c r="L144" s="17">
        <f t="shared" si="5"/>
        <v>2326.9682729999954</v>
      </c>
      <c r="M144" s="20">
        <f>[6]Итого!$M$245</f>
        <v>77622.135820398704</v>
      </c>
      <c r="N144" s="21"/>
      <c r="O144" s="22">
        <f>[6]Итого!$O$245</f>
        <v>1.0033091614510019</v>
      </c>
      <c r="Q144" s="23">
        <f t="shared" si="6"/>
        <v>77879</v>
      </c>
    </row>
    <row r="145" spans="1:20" s="19" customFormat="1" ht="22.5" x14ac:dyDescent="0.25">
      <c r="A145" s="19">
        <v>66</v>
      </c>
      <c r="B145" s="15" t="s">
        <v>62</v>
      </c>
      <c r="C145" s="20">
        <f>[6]Итого!$M$254+[6]Итого!$M$255</f>
        <v>19794.100004</v>
      </c>
      <c r="D145" s="20">
        <f>[6]Итого!$M$258+[6]Итого!$M$259</f>
        <v>2016.197109</v>
      </c>
      <c r="E145" s="20">
        <f>[6]Итого!$M$257</f>
        <v>25517.078118999998</v>
      </c>
      <c r="F145" s="20">
        <f>SUM([6]Итого!$M$263:$M$266)</f>
        <v>18168.290564864012</v>
      </c>
      <c r="G145" s="20">
        <f>SUM([6]Итого!$M$267:$M$270)</f>
        <v>10070.53162</v>
      </c>
      <c r="H145" s="20"/>
      <c r="I145" s="20">
        <f>[6]Итого!$M$261</f>
        <v>34.520376999999996</v>
      </c>
      <c r="J145" s="20">
        <f>[6]Итого!$M$262</f>
        <v>11.811567999999999</v>
      </c>
      <c r="K145" s="20">
        <f>[6]Итого!$M$272</f>
        <v>0</v>
      </c>
      <c r="L145" s="17">
        <f t="shared" si="5"/>
        <v>2009.3946459999895</v>
      </c>
      <c r="M145" s="20">
        <f>[6]Итого!$M$275</f>
        <v>77621.924007864</v>
      </c>
      <c r="N145" s="21"/>
      <c r="O145" s="22">
        <f>[6]Итого!$O$275</f>
        <v>1.0033377939988934</v>
      </c>
      <c r="Q145" s="23">
        <f t="shared" si="6"/>
        <v>5140146.66</v>
      </c>
    </row>
    <row r="146" spans="1:20" s="19" customFormat="1" ht="22.5" x14ac:dyDescent="0.25">
      <c r="A146" s="19">
        <v>0</v>
      </c>
      <c r="B146" s="15" t="s">
        <v>63</v>
      </c>
      <c r="C146" s="20">
        <f>[6]Итого!$M$284+[6]Итого!$M$285</f>
        <v>0</v>
      </c>
      <c r="D146" s="20">
        <f>[6]Итого!$M$288+[6]Итого!$M$289</f>
        <v>0</v>
      </c>
      <c r="E146" s="20">
        <f>[6]Итого!$M$287</f>
        <v>0</v>
      </c>
      <c r="F146" s="20">
        <f>SUM([6]Итого!$M$293:$M$296)</f>
        <v>0</v>
      </c>
      <c r="G146" s="20">
        <f>SUM([6]Итого!$M$297:$M$300)</f>
        <v>0</v>
      </c>
      <c r="H146" s="20"/>
      <c r="I146" s="20">
        <f>[6]Итого!$M$291</f>
        <v>0</v>
      </c>
      <c r="J146" s="20">
        <f>[6]Итого!$M$292</f>
        <v>0</v>
      </c>
      <c r="K146" s="20">
        <f>[6]Итого!$M$302</f>
        <v>0</v>
      </c>
      <c r="L146" s="17">
        <f t="shared" si="5"/>
        <v>0</v>
      </c>
      <c r="M146" s="20">
        <f>[6]Итого!$M$305</f>
        <v>0</v>
      </c>
      <c r="N146" s="21"/>
      <c r="O146" s="22"/>
      <c r="Q146" s="23">
        <f t="shared" si="6"/>
        <v>0</v>
      </c>
    </row>
    <row r="147" spans="1:20" s="19" customFormat="1" ht="22.5" x14ac:dyDescent="0.25">
      <c r="A147" s="19">
        <v>19</v>
      </c>
      <c r="B147" s="15" t="s">
        <v>64</v>
      </c>
      <c r="C147" s="20">
        <f>[6]Итого!$M$314+[6]Итого!$M$315</f>
        <v>23093.112996999997</v>
      </c>
      <c r="D147" s="20">
        <f>[6]Итого!$M$318+[6]Итого!$M$319</f>
        <v>2352.2309109999997</v>
      </c>
      <c r="E147" s="20">
        <f>[6]Итого!$M$317</f>
        <v>25517.078118999998</v>
      </c>
      <c r="F147" s="20">
        <f>SUM([6]Итого!$M$323:$M$326)</f>
        <v>21196.336368474793</v>
      </c>
      <c r="G147" s="20">
        <f>SUM([6]Итого!$M$327:$M$330)</f>
        <v>11748.950062999998</v>
      </c>
      <c r="H147" s="20"/>
      <c r="I147" s="20">
        <f>[6]Итого!$M$321</f>
        <v>40.273769000000001</v>
      </c>
      <c r="J147" s="20">
        <f>[6]Итого!$M$322</f>
        <v>13.780235999999999</v>
      </c>
      <c r="K147" s="20">
        <f>[6]Итого!$M$332</f>
        <v>0</v>
      </c>
      <c r="L147" s="17">
        <f t="shared" si="5"/>
        <v>2344.2969819999926</v>
      </c>
      <c r="M147" s="20">
        <f>[6]Итого!$M$335</f>
        <v>86306.059445474777</v>
      </c>
      <c r="N147" s="21"/>
      <c r="O147" s="22">
        <f>[7]Итого!$O$335</f>
        <v>0.90209048409569914</v>
      </c>
      <c r="Q147" s="23">
        <f t="shared" si="6"/>
        <v>1479261.6239656501</v>
      </c>
    </row>
    <row r="148" spans="1:20" s="19" customFormat="1" ht="22.5" x14ac:dyDescent="0.25">
      <c r="A148" s="19">
        <v>105</v>
      </c>
      <c r="B148" s="15" t="s">
        <v>65</v>
      </c>
      <c r="C148" s="20">
        <f>[6]Итого!$M$344+[6]Итого!$M$345</f>
        <v>23093.115662</v>
      </c>
      <c r="D148" s="20">
        <f>[6]Итого!$M$348+[6]Итого!$M$349</f>
        <v>2352.2309109999997</v>
      </c>
      <c r="E148" s="20">
        <f>[6]Итого!$M$347</f>
        <v>25517.078118999998</v>
      </c>
      <c r="F148" s="20">
        <f>SUM([6]Итого!$M$353:$M$356)</f>
        <v>21196.33842316876</v>
      </c>
      <c r="G148" s="20">
        <f>SUM([6]Итого!$M$357:$M$360)</f>
        <v>11748.949726000001</v>
      </c>
      <c r="H148" s="20"/>
      <c r="I148" s="20">
        <f>[6]Итого!$M$351</f>
        <v>40.273773999999996</v>
      </c>
      <c r="J148" s="20">
        <f>[6]Итого!$M$352</f>
        <v>13.780235999999999</v>
      </c>
      <c r="K148" s="20">
        <f>[6]Итого!$M$362</f>
        <v>0</v>
      </c>
      <c r="L148" s="17">
        <f t="shared" si="5"/>
        <v>2344.2970579999946</v>
      </c>
      <c r="M148" s="20">
        <f>[6]Итого!$M$365</f>
        <v>86306.063909168748</v>
      </c>
      <c r="N148" s="21"/>
      <c r="O148" s="22">
        <f>[6]Итого!$O$365</f>
        <v>0.90238166905589001</v>
      </c>
      <c r="Q148" s="23">
        <f t="shared" si="6"/>
        <v>8177506.0500000007</v>
      </c>
    </row>
    <row r="149" spans="1:20" s="19" customFormat="1" ht="22.5" x14ac:dyDescent="0.25">
      <c r="A149" s="19">
        <v>30</v>
      </c>
      <c r="B149" s="15" t="s">
        <v>66</v>
      </c>
      <c r="C149" s="20">
        <f>[6]Итого!$M$374+[6]Итого!$M$375</f>
        <v>39588.198554999995</v>
      </c>
      <c r="D149" s="20">
        <f>[6]Итого!$M$378+[6]Итого!$M$379</f>
        <v>4032.3961199999994</v>
      </c>
      <c r="E149" s="20">
        <f>[6]Итого!$M$377</f>
        <v>25517.078118999998</v>
      </c>
      <c r="F149" s="20">
        <f>SUM([6]Итого!$M$383:$M$386)</f>
        <v>36336.578560422233</v>
      </c>
      <c r="G149" s="20">
        <f>SUM([6]Итого!$M$387:$M$390)</f>
        <v>20141.059175000002</v>
      </c>
      <c r="H149" s="20"/>
      <c r="I149" s="20">
        <f>[6]Итого!$M$381</f>
        <v>69.040753999999993</v>
      </c>
      <c r="J149" s="20">
        <f>[6]Итого!$M$382</f>
        <v>23.623244999999997</v>
      </c>
      <c r="K149" s="20">
        <f>[6]Итого!$M$392</f>
        <v>0</v>
      </c>
      <c r="L149" s="17">
        <f t="shared" si="5"/>
        <v>4018.7950260000034</v>
      </c>
      <c r="M149" s="20">
        <f>[6]Итого!$M$395</f>
        <v>129726.76955442224</v>
      </c>
      <c r="N149" s="21"/>
      <c r="O149" s="22">
        <f>[6]Итого!$O$395</f>
        <v>0.60034648413354508</v>
      </c>
      <c r="Q149" s="23">
        <f t="shared" si="6"/>
        <v>2336430.3000000003</v>
      </c>
      <c r="R149" s="27">
        <f>SUM(Q138:Q149)</f>
        <v>858871298.70396566</v>
      </c>
      <c r="S149" s="27">
        <f>[7]БД!$CB$77-[7]БД!$BR$77</f>
        <v>825460634.34999979</v>
      </c>
      <c r="T149" s="27">
        <f>R149-S149</f>
        <v>33410664.353965878</v>
      </c>
    </row>
    <row r="150" spans="1:20" x14ac:dyDescent="0.25">
      <c r="B150" s="8"/>
      <c r="C150" s="9"/>
      <c r="D150" s="9"/>
      <c r="E150" s="9"/>
      <c r="F150" s="10"/>
      <c r="G150" s="10"/>
      <c r="H150" s="10"/>
      <c r="I150" s="10"/>
      <c r="J150" s="10"/>
      <c r="K150" s="10"/>
      <c r="L150" s="10"/>
      <c r="M150" s="10"/>
      <c r="N150" s="9"/>
      <c r="O150" s="9"/>
    </row>
    <row r="151" spans="1:20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20" x14ac:dyDescent="0.25">
      <c r="B152" s="61" t="s">
        <v>43</v>
      </c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</row>
    <row r="153" spans="1:20" x14ac:dyDescent="0.25">
      <c r="B153" s="61" t="s">
        <v>44</v>
      </c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</row>
    <row r="154" spans="1:20" x14ac:dyDescent="0.25">
      <c r="B154" s="59" t="s">
        <v>45</v>
      </c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</row>
    <row r="155" spans="1:20" x14ac:dyDescent="0.25">
      <c r="B155" s="59" t="s">
        <v>46</v>
      </c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</row>
    <row r="156" spans="1:20" x14ac:dyDescent="0.25">
      <c r="B156" s="59" t="s">
        <v>47</v>
      </c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</row>
    <row r="157" spans="1:20" x14ac:dyDescent="0.25">
      <c r="B157" s="59" t="s">
        <v>48</v>
      </c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</row>
    <row r="158" spans="1:20" x14ac:dyDescent="0.25">
      <c r="B158" s="59" t="s">
        <v>49</v>
      </c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</row>
    <row r="159" spans="1:20" x14ac:dyDescent="0.25">
      <c r="B159" s="59" t="s">
        <v>50</v>
      </c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</row>
    <row r="160" spans="1:20" x14ac:dyDescent="0.25">
      <c r="B160" s="60" t="s">
        <v>51</v>
      </c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</row>
    <row r="161" spans="2:15" x14ac:dyDescent="0.25">
      <c r="B161" s="59" t="s">
        <v>52</v>
      </c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</row>
    <row r="162" spans="2:15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2:15" x14ac:dyDescent="0.25">
      <c r="B163" s="1" t="s">
        <v>53</v>
      </c>
      <c r="C163" s="1"/>
      <c r="D163" s="1"/>
      <c r="E163" s="1"/>
      <c r="F163" s="1"/>
    </row>
    <row r="164" spans="2:15" x14ac:dyDescent="0.25">
      <c r="B164" s="1" t="s">
        <v>54</v>
      </c>
      <c r="C164" s="1"/>
      <c r="D164" s="1"/>
      <c r="E164" s="1"/>
      <c r="F164" s="1"/>
    </row>
    <row r="166" spans="2:15" ht="15.75" x14ac:dyDescent="0.25">
      <c r="D166" s="67"/>
    </row>
    <row r="167" spans="2:15" ht="15.75" x14ac:dyDescent="0.25">
      <c r="B167" s="67" t="s">
        <v>76</v>
      </c>
      <c r="D167" s="67" t="s">
        <v>77</v>
      </c>
      <c r="M167" s="11"/>
    </row>
    <row r="170" spans="2:15" x14ac:dyDescent="0.25">
      <c r="B170" s="68" t="s">
        <v>78</v>
      </c>
    </row>
  </sheetData>
  <mergeCells count="22">
    <mergeCell ref="B104:B105"/>
    <mergeCell ref="C104:E104"/>
    <mergeCell ref="F104:L104"/>
    <mergeCell ref="L1:O1"/>
    <mergeCell ref="B2:O2"/>
    <mergeCell ref="C3:M3"/>
    <mergeCell ref="B6:B7"/>
    <mergeCell ref="C6:E6"/>
    <mergeCell ref="F6:L6"/>
    <mergeCell ref="B55:B56"/>
    <mergeCell ref="C55:E55"/>
    <mergeCell ref="F55:L55"/>
    <mergeCell ref="B158:O158"/>
    <mergeCell ref="B159:O159"/>
    <mergeCell ref="B160:O160"/>
    <mergeCell ref="B161:O161"/>
    <mergeCell ref="B152:O152"/>
    <mergeCell ref="B153:O153"/>
    <mergeCell ref="B154:O154"/>
    <mergeCell ref="B155:O155"/>
    <mergeCell ref="B156:O156"/>
    <mergeCell ref="B157:O157"/>
  </mergeCells>
  <pageMargins left="0.70866141732283472" right="0.70866141732283472" top="0" bottom="0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2023-01-17T07:40:37Z</dcterms:modified>
</cp:coreProperties>
</file>